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9645" windowHeight="8325" activeTab="3"/>
  </bookViews>
  <sheets>
    <sheet name="Income Stt" sheetId="1" r:id="rId1"/>
    <sheet name="Balance Sheet" sheetId="2" r:id="rId2"/>
    <sheet name="Changes in Equity" sheetId="3" r:id="rId3"/>
    <sheet name="Cash Flow Stt" sheetId="4" r:id="rId4"/>
  </sheets>
  <definedNames>
    <definedName name="_xlnm.Print_Area" localSheetId="1">'Balance Sheet'!$A$1:$D$58</definedName>
    <definedName name="_xlnm.Print_Area" localSheetId="3">'Cash Flow Stt'!$A$1:$D$25</definedName>
    <definedName name="_xlnm.Print_Area" localSheetId="2">'Changes in Equity'!$A$1:$K$44</definedName>
    <definedName name="_xlnm.Print_Area" localSheetId="0">'Income Stt'!$A$1:$G$44</definedName>
  </definedNames>
  <calcPr calcMode="manual" fullCalcOnLoad="1"/>
</workbook>
</file>

<file path=xl/sharedStrings.xml><?xml version="1.0" encoding="utf-8"?>
<sst xmlns="http://schemas.openxmlformats.org/spreadsheetml/2006/main" count="159" uniqueCount="120">
  <si>
    <t>CONDENSED CONSOLIDATED INCOME STATEMENTS</t>
  </si>
  <si>
    <t>3 months ended</t>
  </si>
  <si>
    <t>(restated)</t>
  </si>
  <si>
    <t>Continuing Operations</t>
  </si>
  <si>
    <t>RM '000</t>
  </si>
  <si>
    <t>Revenue</t>
  </si>
  <si>
    <t>Cost of Sales</t>
  </si>
  <si>
    <t>Gross Profit</t>
  </si>
  <si>
    <t>Other Income</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</si>
  <si>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</si>
  <si>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</si>
  <si>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</si>
  <si>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</si>
  <si>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</si>
  <si>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</si>
  <si>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</si>
  <si>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</si>
  <si>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</si>
  <si>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</si>
  <si>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</si>
  <si>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</si>
  <si>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</si>
  <si>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</si>
  <si>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</si>
  <si>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</si>
  <si>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</si>
  <si>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</si>
  <si>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</si>
  <si>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</si>
  <si>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</si>
  <si>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</si>
  <si>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</si>
  <si>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</si>
  <si>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</si>
  <si>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</si>
  <si>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</si>
  <si>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</si>
  <si>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</si>
  <si>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</si>
  <si>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</si>
  <si>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</si>
  <si>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</si>
  <si>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</si>
  <si>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</si>
  <si>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</si>
  <si>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</si>
  <si>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</si>
  <si>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</si>
  <si>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</si>
  <si>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</si>
  <si>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</si>
  <si>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</si>
  <si>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</si>
  <si>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</si>
  <si>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</si>
  <si>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</si>
  <si>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</si>
  <si>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</si>
  <si>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</si>
  <si>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</si>
  <si>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</si>
  <si>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</si>
  <si>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</si>
  <si>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</si>
  <si>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</si>
  <si>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</si>
  <si>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</si>
  <si>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</si>
  <si>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</si>
  <si>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</si>
  <si>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Total recognised income and expense for the period</t>
  </si>
  <si>
    <t>Share-based payment under ESOS</t>
  </si>
  <si>
    <t>At 1 July 2006</t>
  </si>
  <si>
    <t>Prior year adjustments - effects of adopting:</t>
  </si>
  <si>
    <t>FRS 2</t>
  </si>
  <si>
    <r>
      <t xml:space="preserve">At 1 July 2006 </t>
    </r>
    <r>
      <rPr>
        <b/>
        <i/>
        <sz val="10"/>
        <rFont val="Arial Narrow"/>
        <family val="2"/>
      </rPr>
      <t>(restated)</t>
    </r>
  </si>
  <si>
    <t>Net income/(expense) recognised directly in equity</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</si>
  <si>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</si>
  <si>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</si>
  <si>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</si>
  <si>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</si>
  <si>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</si>
  <si>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</si>
  <si>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</si>
  <si>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</si>
  <si>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</si>
  <si>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</si>
  <si>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</si>
  <si>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Adoption of FRS2, FRS 119, FRS 137 &amp; FRS 138</t>
  </si>
  <si>
    <t>Year to date ended</t>
  </si>
  <si>
    <t>Investment</t>
  </si>
  <si>
    <t>Tax assets</t>
  </si>
  <si>
    <t>Short term investments</t>
  </si>
  <si>
    <t>Revaluation Reserves</t>
  </si>
  <si>
    <t>Exchange Reserves</t>
  </si>
  <si>
    <t>ESOS Reserves</t>
  </si>
  <si>
    <t>As previously reported</t>
  </si>
  <si>
    <t>Foreign exchange differences</t>
  </si>
  <si>
    <t>Dividend</t>
  </si>
  <si>
    <t xml:space="preserve"> - Interim</t>
  </si>
  <si>
    <t xml:space="preserve"> - Final</t>
  </si>
  <si>
    <t>FRS 108</t>
  </si>
  <si>
    <t>Reclassification due to adoption of FRS 101</t>
  </si>
  <si>
    <t>Minority interest's share of profit</t>
  </si>
  <si>
    <t>Short term investment</t>
  </si>
  <si>
    <t>Distributable</t>
  </si>
  <si>
    <t>Net Asset per share (in RM)</t>
  </si>
  <si>
    <t>At 1 July 2007</t>
  </si>
  <si>
    <t>Over provision in prior period</t>
  </si>
  <si>
    <t>Net cash from operating activities</t>
  </si>
  <si>
    <t>Intangible Asset</t>
  </si>
  <si>
    <t>Acquisition of Minority Interests' Share</t>
  </si>
  <si>
    <t>Investment Properties</t>
  </si>
  <si>
    <t>Date : 28 · 08 · 2008</t>
  </si>
  <si>
    <t>FOR THE PERIOD ENDED 30 JUNE 2008</t>
  </si>
  <si>
    <t>Non-Current Assets Held for Sale</t>
  </si>
  <si>
    <t>FOR THE TWELVE-MONTH PERIOD ENDED 30 JUNE 2008</t>
  </si>
  <si>
    <t>At 30 June 2008</t>
  </si>
  <si>
    <t>Increase in Equity Interest in Existing Subsidiary</t>
  </si>
  <si>
    <t>At 30 June 2007 (restated)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</si>
</sst>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s>
  <fonts count="28">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b/>
      <i/>
      <sz val="10.5"/>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92">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0" fontId="0" fillId="0" borderId="0" xfId="0"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43" fontId="2" fillId="0" borderId="0" xfId="42" applyFont="1" applyAlignment="1">
      <alignment horizontal="center"/>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43" fontId="2" fillId="0" borderId="0" xfId="42" applyFont="1" applyAlignment="1">
      <alignment/>
    </xf>
    <xf numFmtId="0" fontId="0" fillId="0" borderId="0" xfId="0" applyAlignment="1">
      <alignment horizontal="center"/>
    </xf>
    <xf numFmtId="167" fontId="0" fillId="0" borderId="0" xfId="42" applyNumberFormat="1" applyFont="1" applyAlignment="1">
      <alignment/>
    </xf>
    <xf numFmtId="167" fontId="2" fillId="0" borderId="0" xfId="42" applyNumberFormat="1" applyFont="1" applyAlignment="1">
      <alignment horizontal="center"/>
    </xf>
    <xf numFmtId="167" fontId="0" fillId="0" borderId="10" xfId="42" applyNumberFormat="1" applyFont="1" applyBorder="1" applyAlignment="1">
      <alignment/>
    </xf>
    <xf numFmtId="167" fontId="0" fillId="0" borderId="11"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7" fontId="0" fillId="0" borderId="0" xfId="42" applyNumberFormat="1" applyFont="1" applyAlignment="1">
      <alignment horizontal="right"/>
    </xf>
    <xf numFmtId="43" fontId="0" fillId="0" borderId="0" xfId="42" applyFont="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167" fontId="8" fillId="0" borderId="0" xfId="42" applyNumberFormat="1" applyFont="1" applyAlignment="1">
      <alignment/>
    </xf>
    <xf numFmtId="0" fontId="8" fillId="0" borderId="0" xfId="0" applyFont="1" applyAlignment="1">
      <alignment/>
    </xf>
    <xf numFmtId="167" fontId="2" fillId="0" borderId="12" xfId="42" applyNumberFormat="1" applyFont="1" applyBorder="1" applyAlignment="1">
      <alignment/>
    </xf>
    <xf numFmtId="171" fontId="0" fillId="0" borderId="0" xfId="42" applyNumberFormat="1" applyFont="1" applyAlignment="1">
      <alignment/>
    </xf>
    <xf numFmtId="171" fontId="0" fillId="0" borderId="11" xfId="42" applyNumberFormat="1" applyFont="1" applyBorder="1" applyAlignment="1">
      <alignment/>
    </xf>
    <xf numFmtId="43" fontId="7" fillId="0" borderId="0" xfId="42" applyFont="1" applyAlignment="1">
      <alignment horizontal="center"/>
    </xf>
    <xf numFmtId="165" fontId="7" fillId="0" borderId="0" xfId="42" applyNumberFormat="1" applyFont="1" applyAlignment="1">
      <alignment horizontal="center"/>
    </xf>
    <xf numFmtId="43" fontId="9" fillId="0" borderId="0" xfId="42" applyFont="1" applyAlignment="1">
      <alignment horizontal="center"/>
    </xf>
    <xf numFmtId="167" fontId="0" fillId="0" borderId="0" xfId="0" applyNumberFormat="1" applyAlignment="1">
      <alignment/>
    </xf>
    <xf numFmtId="9" fontId="0" fillId="0" borderId="0" xfId="58" applyFont="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0" fontId="0" fillId="0" borderId="0" xfId="0" applyFont="1" applyFill="1" applyAlignment="1">
      <alignment horizontal="left" indent="1"/>
    </xf>
    <xf numFmtId="0" fontId="0" fillId="0" borderId="0" xfId="0" applyFont="1" applyFill="1" applyAlignment="1">
      <alignment horizontal="left" indent="2"/>
    </xf>
    <xf numFmtId="167" fontId="0" fillId="0" borderId="10" xfId="42" applyNumberFormat="1" applyFont="1" applyFill="1" applyBorder="1" applyAlignment="1">
      <alignment/>
    </xf>
    <xf numFmtId="167" fontId="2" fillId="0" borderId="10" xfId="42" applyNumberFormat="1" applyFont="1" applyFill="1" applyBorder="1" applyAlignment="1">
      <alignment/>
    </xf>
    <xf numFmtId="0" fontId="0" fillId="0" borderId="0" xfId="0" applyFont="1" applyFill="1" applyAlignment="1">
      <alignment horizontal="left" indent="1"/>
    </xf>
    <xf numFmtId="0" fontId="0" fillId="0" borderId="0" xfId="0" applyFill="1" applyAlignment="1">
      <alignment horizontal="left" indent="2"/>
    </xf>
    <xf numFmtId="167" fontId="0" fillId="0" borderId="0" xfId="42" applyNumberFormat="1" applyFont="1" applyFill="1" applyAlignment="1">
      <alignment/>
    </xf>
    <xf numFmtId="167" fontId="0" fillId="0" borderId="13" xfId="42" applyNumberFormat="1" applyFont="1" applyFill="1" applyBorder="1" applyAlignment="1">
      <alignment/>
    </xf>
    <xf numFmtId="167" fontId="2" fillId="0" borderId="13" xfId="42" applyNumberFormat="1" applyFont="1" applyFill="1" applyBorder="1" applyAlignment="1">
      <alignment/>
    </xf>
    <xf numFmtId="167" fontId="0" fillId="0" borderId="0" xfId="42" applyNumberFormat="1" applyFont="1" applyFill="1" applyBorder="1" applyAlignment="1">
      <alignment/>
    </xf>
    <xf numFmtId="167" fontId="2" fillId="0" borderId="0" xfId="42" applyNumberFormat="1" applyFont="1" applyFill="1" applyBorder="1" applyAlignment="1">
      <alignment/>
    </xf>
    <xf numFmtId="167" fontId="2" fillId="0" borderId="11" xfId="42" applyNumberFormat="1"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xf>
    <xf numFmtId="43" fontId="0" fillId="0" borderId="0" xfId="42" applyFont="1" applyFill="1" applyBorder="1" applyAlignment="1">
      <alignment/>
    </xf>
    <xf numFmtId="0" fontId="0" fillId="0" borderId="0" xfId="0" applyFill="1" applyBorder="1" applyAlignment="1">
      <alignment horizontal="left" indent="2"/>
    </xf>
    <xf numFmtId="0" fontId="0" fillId="0" borderId="0" xfId="0" applyFont="1" applyFill="1" applyBorder="1" applyAlignment="1">
      <alignment horizontal="left" indent="2"/>
    </xf>
    <xf numFmtId="167" fontId="0" fillId="0" borderId="0" xfId="42" applyNumberFormat="1" applyFont="1" applyFill="1" applyBorder="1" applyAlignment="1">
      <alignment/>
    </xf>
    <xf numFmtId="0" fontId="0" fillId="0" borderId="0" xfId="0" applyFill="1" applyAlignment="1">
      <alignment horizontal="left" indent="3"/>
    </xf>
    <xf numFmtId="0" fontId="0" fillId="0" borderId="0" xfId="0" applyFont="1" applyFill="1" applyBorder="1" applyAlignment="1">
      <alignment horizontal="left" indent="1"/>
    </xf>
    <xf numFmtId="10" fontId="0" fillId="0" borderId="0" xfId="58" applyNumberFormat="1" applyFont="1" applyAlignment="1">
      <alignment/>
    </xf>
    <xf numFmtId="172" fontId="0" fillId="0" borderId="0" xfId="58" applyNumberFormat="1" applyFont="1" applyAlignment="1">
      <alignment/>
    </xf>
    <xf numFmtId="172" fontId="2" fillId="0" borderId="0" xfId="58" applyNumberFormat="1" applyFont="1" applyAlignment="1">
      <alignment/>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Alignment="1">
      <alignment horizontal="center"/>
    </xf>
    <xf numFmtId="0" fontId="0" fillId="0" borderId="0" xfId="0" applyBorder="1" applyAlignment="1">
      <alignment/>
    </xf>
    <xf numFmtId="172" fontId="0" fillId="0" borderId="0" xfId="58" applyNumberFormat="1" applyFont="1" applyBorder="1" applyAlignment="1">
      <alignment/>
    </xf>
    <xf numFmtId="43" fontId="2" fillId="0" borderId="0" xfId="42" applyFont="1" applyBorder="1" applyAlignment="1">
      <alignment horizontal="center"/>
    </xf>
    <xf numFmtId="172" fontId="0" fillId="0" borderId="0" xfId="58" applyNumberFormat="1" applyFont="1" applyFill="1" applyAlignment="1">
      <alignment/>
    </xf>
    <xf numFmtId="172" fontId="0" fillId="0" borderId="0" xfId="58" applyNumberFormat="1" applyFont="1" applyFill="1" applyAlignment="1">
      <alignment/>
    </xf>
    <xf numFmtId="167" fontId="0" fillId="0" borderId="0" xfId="42" applyNumberFormat="1" applyFont="1" applyBorder="1" applyAlignment="1">
      <alignment/>
    </xf>
    <xf numFmtId="167" fontId="2" fillId="0" borderId="0" xfId="42" applyNumberFormat="1" applyFont="1" applyBorder="1" applyAlignment="1">
      <alignment/>
    </xf>
    <xf numFmtId="9" fontId="8" fillId="0" borderId="0" xfId="58" applyFont="1" applyBorder="1" applyAlignment="1">
      <alignment/>
    </xf>
    <xf numFmtId="171" fontId="0" fillId="0" borderId="0" xfId="42"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6</xdr:row>
      <xdr:rowOff>76200</xdr:rowOff>
    </xdr:from>
    <xdr:to>
      <xdr:col>7</xdr:col>
      <xdr:colOff>923925</xdr:colOff>
      <xdr:row>6</xdr:row>
      <xdr:rowOff>76200</xdr:rowOff>
    </xdr:to>
    <xdr:sp>
      <xdr:nvSpPr>
        <xdr:cNvPr id="1" name="AutoShape 1"/>
        <xdr:cNvSpPr>
          <a:spLocks/>
        </xdr:cNvSpPr>
      </xdr:nvSpPr>
      <xdr:spPr>
        <a:xfrm>
          <a:off x="6648450" y="1114425"/>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533400</xdr:colOff>
      <xdr:row>6</xdr:row>
      <xdr:rowOff>85725</xdr:rowOff>
    </xdr:from>
    <xdr:to>
      <xdr:col>4</xdr:col>
      <xdr:colOff>457200</xdr:colOff>
      <xdr:row>6</xdr:row>
      <xdr:rowOff>85725</xdr:rowOff>
    </xdr:to>
    <xdr:sp>
      <xdr:nvSpPr>
        <xdr:cNvPr id="2" name="AutoShape 2"/>
        <xdr:cNvSpPr>
          <a:spLocks/>
        </xdr:cNvSpPr>
      </xdr:nvSpPr>
      <xdr:spPr>
        <a:xfrm rot="10800000">
          <a:off x="2619375" y="1123950"/>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8</xdr:col>
      <xdr:colOff>76200</xdr:colOff>
      <xdr:row>5</xdr:row>
      <xdr:rowOff>47625</xdr:rowOff>
    </xdr:from>
    <xdr:to>
      <xdr:col>10</xdr:col>
      <xdr:colOff>38100</xdr:colOff>
      <xdr:row>5</xdr:row>
      <xdr:rowOff>47625</xdr:rowOff>
    </xdr:to>
    <xdr:sp>
      <xdr:nvSpPr>
        <xdr:cNvPr id="3" name="AutoShape 3"/>
        <xdr:cNvSpPr>
          <a:spLocks/>
        </xdr:cNvSpPr>
      </xdr:nvSpPr>
      <xdr:spPr>
        <a:xfrm>
          <a:off x="8105775" y="923925"/>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200025</xdr:colOff>
      <xdr:row>5</xdr:row>
      <xdr:rowOff>76200</xdr:rowOff>
    </xdr:from>
    <xdr:to>
      <xdr:col>4</xdr:col>
      <xdr:colOff>276225</xdr:colOff>
      <xdr:row>5</xdr:row>
      <xdr:rowOff>76200</xdr:rowOff>
    </xdr:to>
    <xdr:sp>
      <xdr:nvSpPr>
        <xdr:cNvPr id="4" name="AutoShape 4"/>
        <xdr:cNvSpPr>
          <a:spLocks/>
        </xdr:cNvSpPr>
      </xdr:nvSpPr>
      <xdr:spPr>
        <a:xfrm flipH="1">
          <a:off x="2286000" y="952500"/>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O213"/>
  <sheetViews>
    <sheetView zoomScalePageLayoutView="0" workbookViewId="0" topLeftCell="A1">
      <pane xSplit="1" ySplit="7" topLeftCell="B14" activePane="bottomRight" state="frozen"/>
      <selection pane="topLeft" activeCell="A1" sqref="A1"/>
      <selection pane="topRight" activeCell="B1" sqref="B1"/>
      <selection pane="bottomLeft" activeCell="A8" sqref="A8"/>
      <selection pane="bottomRight" activeCell="C2" sqref="C2"/>
    </sheetView>
  </sheetViews>
  <sheetFormatPr defaultColWidth="9.33203125" defaultRowHeight="12.75"/>
  <cols>
    <col min="1" max="1" width="61.66015625" style="0" customWidth="1"/>
    <col min="2" max="2" width="2" style="11" customWidth="1"/>
    <col min="3" max="4" width="18" style="3" bestFit="1" customWidth="1"/>
    <col min="5" max="5" width="2" style="3" customWidth="1"/>
    <col min="6" max="7" width="18" style="3" bestFit="1" customWidth="1"/>
    <col min="10" max="10" width="9.33203125" style="77" customWidth="1"/>
    <col min="12" max="12" width="18" style="3" customWidth="1"/>
    <col min="14" max="14" width="9.33203125" style="77" customWidth="1"/>
  </cols>
  <sheetData>
    <row r="1" spans="1:7" ht="16.5">
      <c r="A1" s="12" t="s">
        <v>87</v>
      </c>
      <c r="F1" s="20"/>
      <c r="G1" s="21" t="s">
        <v>113</v>
      </c>
    </row>
    <row r="2" spans="1:7" ht="13.5">
      <c r="A2" s="13" t="s">
        <v>0</v>
      </c>
      <c r="F2" s="20"/>
      <c r="G2" s="20"/>
    </row>
    <row r="3" ht="13.5">
      <c r="A3" s="13" t="s">
        <v>114</v>
      </c>
    </row>
    <row r="5" spans="3:12" ht="12.75">
      <c r="C5" s="79" t="s">
        <v>1</v>
      </c>
      <c r="D5" s="79"/>
      <c r="E5" s="8"/>
      <c r="F5" s="79" t="s">
        <v>89</v>
      </c>
      <c r="G5" s="79"/>
      <c r="L5"/>
    </row>
    <row r="6" spans="3:12" ht="12.75">
      <c r="C6" s="9">
        <v>39629</v>
      </c>
      <c r="D6" s="9">
        <v>39263</v>
      </c>
      <c r="E6" s="9"/>
      <c r="F6" s="9">
        <f>C6</f>
        <v>39629</v>
      </c>
      <c r="G6" s="9">
        <f>D6</f>
        <v>39263</v>
      </c>
      <c r="L6" s="9"/>
    </row>
    <row r="7" spans="3:15" ht="12.75">
      <c r="C7" s="8" t="s">
        <v>4</v>
      </c>
      <c r="D7" s="8" t="s">
        <v>4</v>
      </c>
      <c r="E7" s="8"/>
      <c r="F7" s="8" t="s">
        <v>4</v>
      </c>
      <c r="G7" s="8" t="s">
        <v>4</v>
      </c>
      <c r="H7" s="83"/>
      <c r="I7" s="83"/>
      <c r="J7" s="84"/>
      <c r="K7" s="83"/>
      <c r="L7" s="85"/>
      <c r="M7" s="83"/>
      <c r="N7" s="84"/>
      <c r="O7" s="83"/>
    </row>
    <row r="8" spans="3:12" ht="12.75">
      <c r="C8" s="8"/>
      <c r="D8" s="10" t="s">
        <v>2</v>
      </c>
      <c r="E8" s="10"/>
      <c r="F8" s="10"/>
      <c r="G8" s="10" t="s">
        <v>2</v>
      </c>
      <c r="L8" s="8"/>
    </row>
    <row r="9" ht="12.75">
      <c r="A9" s="2" t="s">
        <v>3</v>
      </c>
    </row>
    <row r="10" spans="1:14" ht="12.75">
      <c r="A10" s="5" t="s">
        <v>5</v>
      </c>
      <c r="C10" s="16">
        <v>85799</v>
      </c>
      <c r="D10" s="16">
        <v>76260</v>
      </c>
      <c r="E10" s="16"/>
      <c r="F10" s="16">
        <f>298835+C10</f>
        <v>384634</v>
      </c>
      <c r="G10" s="16">
        <v>317173</v>
      </c>
      <c r="I10" s="37"/>
      <c r="J10" s="86"/>
      <c r="L10" s="16"/>
      <c r="M10" s="37"/>
      <c r="N10" s="86"/>
    </row>
    <row r="11" spans="1:14" ht="12.75">
      <c r="A11" s="5" t="s">
        <v>6</v>
      </c>
      <c r="C11" s="18">
        <v>-47287</v>
      </c>
      <c r="D11" s="18">
        <f>-41350+290</f>
        <v>-41060</v>
      </c>
      <c r="E11" s="16"/>
      <c r="F11" s="18">
        <f>-146734+C11</f>
        <v>-194021</v>
      </c>
      <c r="G11" s="18">
        <f>-164009+290</f>
        <v>-163719</v>
      </c>
      <c r="I11" s="37"/>
      <c r="J11" s="87"/>
      <c r="L11" s="88"/>
      <c r="M11" s="37"/>
      <c r="N11" s="87"/>
    </row>
    <row r="12" spans="1:14" s="1" customFormat="1" ht="12.75">
      <c r="A12" s="6" t="s">
        <v>7</v>
      </c>
      <c r="B12" s="11"/>
      <c r="C12" s="24">
        <f>SUM(C10:C11)</f>
        <v>38512</v>
      </c>
      <c r="D12" s="24">
        <f>SUM(D10:D11)</f>
        <v>35200</v>
      </c>
      <c r="E12" s="24"/>
      <c r="F12" s="24">
        <f>SUM(F10:F11)</f>
        <v>190613</v>
      </c>
      <c r="G12" s="24">
        <f>SUM(G10:G11)</f>
        <v>153454</v>
      </c>
      <c r="I12" s="37"/>
      <c r="J12" s="86"/>
      <c r="L12" s="89"/>
      <c r="M12" s="37"/>
      <c r="N12" s="86"/>
    </row>
    <row r="13" spans="1:14" s="30" customFormat="1" ht="12.75">
      <c r="A13" s="26"/>
      <c r="B13" s="27"/>
      <c r="C13" s="28">
        <f>C12/C10</f>
        <v>0.44886304036177577</v>
      </c>
      <c r="D13" s="28">
        <f>D12/D10</f>
        <v>0.4615788093364805</v>
      </c>
      <c r="E13" s="29"/>
      <c r="F13" s="28">
        <f>F12/F10</f>
        <v>0.495569814420982</v>
      </c>
      <c r="G13" s="28">
        <f>G12/G10</f>
        <v>0.48381797946231236</v>
      </c>
      <c r="I13" s="37"/>
      <c r="J13" s="86"/>
      <c r="L13" s="90"/>
      <c r="M13" s="37"/>
      <c r="N13" s="86"/>
    </row>
    <row r="14" spans="1:14" ht="21.75" customHeight="1">
      <c r="A14" s="5" t="s">
        <v>8</v>
      </c>
      <c r="C14" s="16">
        <f>977-5</f>
        <v>972</v>
      </c>
      <c r="D14" s="16">
        <f>1653-471</f>
        <v>1182</v>
      </c>
      <c r="E14" s="16"/>
      <c r="F14" s="16">
        <f>3068+C14</f>
        <v>4040</v>
      </c>
      <c r="G14" s="16">
        <f>5668-471</f>
        <v>5197</v>
      </c>
      <c r="I14" s="37"/>
      <c r="J14" s="87"/>
      <c r="L14" s="88"/>
      <c r="M14" s="37"/>
      <c r="N14" s="87"/>
    </row>
    <row r="15" spans="1:14" ht="12.75">
      <c r="A15" s="5" t="s">
        <v>9</v>
      </c>
      <c r="C15" s="16">
        <f>-8390+1</f>
        <v>-8389</v>
      </c>
      <c r="D15" s="16">
        <f>-6528-423-54+107</f>
        <v>-6898</v>
      </c>
      <c r="E15" s="16"/>
      <c r="F15" s="16">
        <f>-19428+C15</f>
        <v>-27817</v>
      </c>
      <c r="G15" s="16">
        <f>-23371-423-54+107</f>
        <v>-23741</v>
      </c>
      <c r="H15" s="37"/>
      <c r="I15" s="37"/>
      <c r="J15" s="86"/>
      <c r="K15" s="76"/>
      <c r="L15" s="88"/>
      <c r="M15" s="37"/>
      <c r="N15" s="86"/>
    </row>
    <row r="16" spans="1:14" ht="12.75">
      <c r="A16" s="5" t="s">
        <v>10</v>
      </c>
      <c r="C16" s="16">
        <f>-23671-3106</f>
        <v>-26777</v>
      </c>
      <c r="D16" s="16">
        <f>-21284+353-307</f>
        <v>-21238</v>
      </c>
      <c r="E16" s="16"/>
      <c r="F16" s="16">
        <f>-80902+C16</f>
        <v>-107679</v>
      </c>
      <c r="G16" s="16">
        <f>-86654+353-307</f>
        <v>-86608</v>
      </c>
      <c r="H16" s="37"/>
      <c r="I16" s="37"/>
      <c r="J16" s="86"/>
      <c r="L16" s="88"/>
      <c r="M16" s="37"/>
      <c r="N16" s="86"/>
    </row>
    <row r="17" spans="1:13" ht="12.75">
      <c r="A17" s="5" t="s">
        <v>11</v>
      </c>
      <c r="C17" s="16">
        <v>-68</v>
      </c>
      <c r="D17" s="16">
        <v>-68</v>
      </c>
      <c r="E17" s="16"/>
      <c r="F17" s="16">
        <f>-204+C17</f>
        <v>-272</v>
      </c>
      <c r="G17" s="16">
        <v>-272</v>
      </c>
      <c r="H17" s="77"/>
      <c r="I17" s="37"/>
      <c r="L17" s="88"/>
      <c r="M17" s="37"/>
    </row>
    <row r="18" spans="1:13" ht="12.75">
      <c r="A18" s="5" t="s">
        <v>88</v>
      </c>
      <c r="C18" s="16">
        <v>-581</v>
      </c>
      <c r="D18" s="16">
        <v>1264</v>
      </c>
      <c r="E18" s="16"/>
      <c r="F18" s="16">
        <f>225+C18</f>
        <v>-356</v>
      </c>
      <c r="G18" s="16">
        <v>-3630</v>
      </c>
      <c r="I18" s="37"/>
      <c r="L18" s="88"/>
      <c r="M18" s="37"/>
    </row>
    <row r="19" spans="1:13" ht="12.75">
      <c r="A19" s="5" t="s">
        <v>12</v>
      </c>
      <c r="C19" s="16">
        <v>-398</v>
      </c>
      <c r="D19" s="16">
        <f>-234+47</f>
        <v>-187</v>
      </c>
      <c r="E19" s="16"/>
      <c r="F19" s="16">
        <f>-507+C19</f>
        <v>-905</v>
      </c>
      <c r="G19" s="16">
        <f>-386+47</f>
        <v>-339</v>
      </c>
      <c r="I19" s="37"/>
      <c r="L19" s="88"/>
      <c r="M19" s="37"/>
    </row>
    <row r="20" spans="1:13" ht="12.75">
      <c r="A20" s="5" t="s">
        <v>13</v>
      </c>
      <c r="C20" s="18"/>
      <c r="D20" s="18"/>
      <c r="E20" s="16"/>
      <c r="F20" s="18">
        <f>+C20</f>
        <v>0</v>
      </c>
      <c r="G20" s="18"/>
      <c r="I20" s="37"/>
      <c r="L20" s="88"/>
      <c r="M20" s="37"/>
    </row>
    <row r="21" spans="1:14" s="1" customFormat="1" ht="12.75">
      <c r="A21" s="6" t="s">
        <v>14</v>
      </c>
      <c r="B21" s="11"/>
      <c r="C21" s="24">
        <f>SUM(C12:C20)</f>
        <v>3271.448863040365</v>
      </c>
      <c r="D21" s="24">
        <f>SUM(D12:D20)</f>
        <v>9255.461578809336</v>
      </c>
      <c r="E21" s="24"/>
      <c r="F21" s="24">
        <f>SUM(F12:F20)</f>
        <v>57624.49556981443</v>
      </c>
      <c r="G21" s="24">
        <f>SUM(G12:G20)</f>
        <v>44061.48381797946</v>
      </c>
      <c r="I21" s="37"/>
      <c r="J21" s="77"/>
      <c r="L21" s="89"/>
      <c r="M21" s="37"/>
      <c r="N21" s="77"/>
    </row>
    <row r="22" spans="1:13" ht="12.75">
      <c r="A22" s="5"/>
      <c r="C22" s="16"/>
      <c r="D22" s="16"/>
      <c r="E22" s="16"/>
      <c r="F22" s="16"/>
      <c r="G22" s="16"/>
      <c r="I22" s="37"/>
      <c r="L22" s="88"/>
      <c r="M22" s="37"/>
    </row>
    <row r="23" spans="1:13" ht="12.75">
      <c r="A23" s="5" t="s">
        <v>15</v>
      </c>
      <c r="C23" s="18">
        <v>-629</v>
      </c>
      <c r="D23" s="18">
        <f>-3302+122</f>
        <v>-3180</v>
      </c>
      <c r="E23" s="16"/>
      <c r="F23" s="18">
        <f>-14284+C23</f>
        <v>-14913</v>
      </c>
      <c r="G23" s="18">
        <f>+-12687+122</f>
        <v>-12565</v>
      </c>
      <c r="I23" s="37"/>
      <c r="L23" s="88"/>
      <c r="M23" s="37"/>
    </row>
    <row r="24" spans="1:14" s="1" customFormat="1" ht="12.75">
      <c r="A24" s="6" t="s">
        <v>18</v>
      </c>
      <c r="B24" s="6"/>
      <c r="C24" s="24">
        <f>SUM(C21:C23)</f>
        <v>2642.448863040365</v>
      </c>
      <c r="D24" s="24">
        <f>SUM(D21:D23)</f>
        <v>6075.461578809336</v>
      </c>
      <c r="E24" s="24"/>
      <c r="F24" s="24">
        <f>SUM(F21:F23)</f>
        <v>42711.49556981443</v>
      </c>
      <c r="G24" s="24">
        <f>SUM(G21:G23)</f>
        <v>31496.48381797946</v>
      </c>
      <c r="I24" s="37"/>
      <c r="J24" s="77"/>
      <c r="L24" s="89"/>
      <c r="M24" s="37"/>
      <c r="N24" s="77"/>
    </row>
    <row r="25" spans="3:13" ht="12.75">
      <c r="C25" s="16"/>
      <c r="D25" s="16"/>
      <c r="E25" s="16"/>
      <c r="F25" s="16"/>
      <c r="G25" s="16"/>
      <c r="I25" s="37"/>
      <c r="L25" s="88"/>
      <c r="M25" s="37"/>
    </row>
    <row r="26" spans="1:13" ht="12.75">
      <c r="A26" s="2" t="s">
        <v>16</v>
      </c>
      <c r="C26" s="16"/>
      <c r="D26" s="16"/>
      <c r="E26" s="16"/>
      <c r="F26" s="16"/>
      <c r="G26" s="16"/>
      <c r="I26" s="37"/>
      <c r="L26" s="88"/>
      <c r="M26" s="37"/>
    </row>
    <row r="27" spans="1:13" ht="12.75">
      <c r="A27" s="5" t="s">
        <v>17</v>
      </c>
      <c r="C27" s="16">
        <f>5-1</f>
        <v>4</v>
      </c>
      <c r="D27" s="16">
        <v>-1</v>
      </c>
      <c r="E27" s="16"/>
      <c r="F27" s="16">
        <f>-3+C27</f>
        <v>1</v>
      </c>
      <c r="G27" s="16">
        <v>-54</v>
      </c>
      <c r="I27" s="37"/>
      <c r="L27" s="88"/>
      <c r="M27" s="37"/>
    </row>
    <row r="28" spans="1:14" s="1" customFormat="1" ht="13.5" thickBot="1">
      <c r="A28" s="1" t="s">
        <v>19</v>
      </c>
      <c r="B28" s="11"/>
      <c r="C28" s="25">
        <f>SUM(C24:C27)</f>
        <v>2646.448863040365</v>
      </c>
      <c r="D28" s="25">
        <f>SUM(D24:D27)</f>
        <v>6074.461578809336</v>
      </c>
      <c r="E28" s="24"/>
      <c r="F28" s="25">
        <f>SUM(F24:F27)</f>
        <v>42712.49556981443</v>
      </c>
      <c r="G28" s="25">
        <f>SUM(G24:G27)</f>
        <v>31442.48381797946</v>
      </c>
      <c r="I28" s="37"/>
      <c r="J28" s="77"/>
      <c r="L28" s="89"/>
      <c r="M28" s="37"/>
      <c r="N28" s="77"/>
    </row>
    <row r="29" spans="3:12" ht="13.5" thickTop="1">
      <c r="C29" s="16"/>
      <c r="D29" s="16"/>
      <c r="E29" s="16"/>
      <c r="F29" s="16"/>
      <c r="G29" s="16"/>
      <c r="L29" s="88"/>
    </row>
    <row r="30" spans="1:12" ht="12.75">
      <c r="A30" s="1" t="s">
        <v>20</v>
      </c>
      <c r="C30" s="16"/>
      <c r="D30" s="16"/>
      <c r="E30" s="16"/>
      <c r="F30" s="16"/>
      <c r="G30" s="16"/>
      <c r="L30" s="88"/>
    </row>
    <row r="31" spans="1:12" ht="12.75">
      <c r="A31" s="5" t="s">
        <v>21</v>
      </c>
      <c r="C31" s="16">
        <f>C28-C32</f>
        <v>2646.448863040365</v>
      </c>
      <c r="D31" s="16">
        <v>6064</v>
      </c>
      <c r="E31" s="16"/>
      <c r="F31" s="16">
        <f>+F28-F32</f>
        <v>42712.49556981443</v>
      </c>
      <c r="G31" s="16">
        <v>31403</v>
      </c>
      <c r="L31" s="88"/>
    </row>
    <row r="32" spans="1:12" ht="12.75">
      <c r="A32" s="7" t="s">
        <v>22</v>
      </c>
      <c r="C32" s="16">
        <v>0</v>
      </c>
      <c r="D32" s="16">
        <v>10</v>
      </c>
      <c r="E32" s="16"/>
      <c r="F32" s="16"/>
      <c r="G32" s="16">
        <v>39</v>
      </c>
      <c r="L32" s="88"/>
    </row>
    <row r="33" spans="2:14" s="1" customFormat="1" ht="13.5" thickBot="1">
      <c r="B33" s="11"/>
      <c r="C33" s="25">
        <f>SUM(C31:C32)</f>
        <v>2646.448863040365</v>
      </c>
      <c r="D33" s="25">
        <f>SUM(D31:D32)</f>
        <v>6074</v>
      </c>
      <c r="E33" s="24"/>
      <c r="F33" s="25">
        <f>SUM(F31:F32)</f>
        <v>42712.49556981443</v>
      </c>
      <c r="G33" s="25">
        <f>SUM(G31:G32)</f>
        <v>31442</v>
      </c>
      <c r="J33" s="78"/>
      <c r="L33" s="89"/>
      <c r="N33" s="78"/>
    </row>
    <row r="34" spans="3:12" ht="13.5" thickTop="1">
      <c r="C34" s="16"/>
      <c r="D34" s="16"/>
      <c r="E34" s="16"/>
      <c r="F34" s="16"/>
      <c r="G34" s="16"/>
      <c r="L34" s="88"/>
    </row>
    <row r="35" spans="3:12" ht="12.75">
      <c r="C35" s="16"/>
      <c r="D35" s="16"/>
      <c r="E35" s="16"/>
      <c r="F35" s="16"/>
      <c r="G35" s="16"/>
      <c r="L35" s="88"/>
    </row>
    <row r="36" spans="1:12" ht="12.75">
      <c r="A36" s="1" t="s">
        <v>23</v>
      </c>
      <c r="C36" s="16"/>
      <c r="D36" s="16"/>
      <c r="E36" s="16"/>
      <c r="F36" s="16"/>
      <c r="G36" s="16"/>
      <c r="L36" s="88"/>
    </row>
    <row r="37" spans="1:12" ht="12.75">
      <c r="A37" t="s">
        <v>24</v>
      </c>
      <c r="C37" s="32">
        <v>2.01</v>
      </c>
      <c r="D37" s="32">
        <v>4.63</v>
      </c>
      <c r="E37" s="32"/>
      <c r="F37" s="32">
        <v>32.44</v>
      </c>
      <c r="G37" s="32">
        <v>24.28</v>
      </c>
      <c r="L37" s="91"/>
    </row>
    <row r="38" spans="1:12" ht="12.75">
      <c r="A38" t="s">
        <v>25</v>
      </c>
      <c r="C38" s="32">
        <v>3.29E-05</v>
      </c>
      <c r="D38" s="32">
        <v>-0.0003</v>
      </c>
      <c r="E38" s="32"/>
      <c r="F38" s="32">
        <v>1.21E-05</v>
      </c>
      <c r="G38" s="32">
        <v>-0.04</v>
      </c>
      <c r="L38" s="91"/>
    </row>
    <row r="39" spans="1:12" ht="13.5" thickBot="1">
      <c r="A39" t="s">
        <v>26</v>
      </c>
      <c r="C39" s="33">
        <f>SUM(C37:C38)</f>
        <v>2.0100328999999997</v>
      </c>
      <c r="D39" s="33">
        <f>SUM(D37:D38)</f>
        <v>4.6297</v>
      </c>
      <c r="E39" s="32"/>
      <c r="F39" s="33">
        <f>SUM(F37:F38)</f>
        <v>32.4400121</v>
      </c>
      <c r="G39" s="33">
        <f>SUM(G37:G38)</f>
        <v>24.240000000000002</v>
      </c>
      <c r="L39" s="91"/>
    </row>
    <row r="40" spans="3:12" ht="13.5" thickTop="1">
      <c r="C40" s="32"/>
      <c r="D40" s="32"/>
      <c r="E40" s="32"/>
      <c r="F40" s="32"/>
      <c r="G40" s="32"/>
      <c r="L40" s="91"/>
    </row>
    <row r="41" spans="1:12" ht="12.75">
      <c r="A41" t="s">
        <v>27</v>
      </c>
      <c r="C41" s="32">
        <v>2.01</v>
      </c>
      <c r="D41" s="32">
        <v>4.63</v>
      </c>
      <c r="E41" s="32"/>
      <c r="F41" s="32">
        <v>32.44</v>
      </c>
      <c r="G41" s="32">
        <v>24.25</v>
      </c>
      <c r="L41" s="91"/>
    </row>
    <row r="42" spans="1:12" ht="12.75">
      <c r="A42" t="s">
        <v>28</v>
      </c>
      <c r="C42" s="32">
        <v>3.29E-05</v>
      </c>
      <c r="D42" s="32">
        <v>-0.0003</v>
      </c>
      <c r="E42" s="32"/>
      <c r="F42" s="32">
        <v>1.21E-05</v>
      </c>
      <c r="G42" s="32">
        <v>-0.04</v>
      </c>
      <c r="L42" s="91"/>
    </row>
    <row r="43" spans="1:12" ht="13.5" thickBot="1">
      <c r="A43" t="s">
        <v>29</v>
      </c>
      <c r="C43" s="33">
        <f>SUM(C41:C42)</f>
        <v>2.0100328999999997</v>
      </c>
      <c r="D43" s="33">
        <f>SUM(D41:D42)</f>
        <v>4.6297</v>
      </c>
      <c r="E43" s="32"/>
      <c r="F43" s="33">
        <f>SUM(F41:F42)</f>
        <v>32.4400121</v>
      </c>
      <c r="G43" s="33">
        <f>SUM(G41:G42)</f>
        <v>24.21</v>
      </c>
      <c r="L43" s="91"/>
    </row>
    <row r="44" spans="3:12" ht="13.5" thickTop="1">
      <c r="C44" s="32"/>
      <c r="D44" s="32"/>
      <c r="E44" s="32"/>
      <c r="F44" s="32"/>
      <c r="G44" s="32"/>
      <c r="L44" s="91"/>
    </row>
    <row r="45" spans="1:12" ht="12.75">
      <c r="A45" s="1"/>
      <c r="C45" s="32"/>
      <c r="D45" s="32"/>
      <c r="E45" s="32"/>
      <c r="F45" s="32"/>
      <c r="G45" s="32"/>
      <c r="L45" s="32"/>
    </row>
    <row r="46" spans="3:12" ht="12.75">
      <c r="C46" s="32"/>
      <c r="D46" s="32"/>
      <c r="E46" s="32"/>
      <c r="F46" s="32"/>
      <c r="G46" s="32"/>
      <c r="L46" s="32"/>
    </row>
    <row r="47" spans="3:12" ht="12.75">
      <c r="C47" s="16"/>
      <c r="D47" s="16"/>
      <c r="E47" s="16"/>
      <c r="F47" s="16"/>
      <c r="G47" s="16"/>
      <c r="L47" s="16"/>
    </row>
    <row r="48" spans="3:12" ht="12.75">
      <c r="C48" s="16"/>
      <c r="D48" s="16"/>
      <c r="E48" s="16"/>
      <c r="F48" s="16"/>
      <c r="G48" s="16"/>
      <c r="L48" s="16"/>
    </row>
    <row r="49" spans="3:12" ht="12.75">
      <c r="C49" s="16"/>
      <c r="D49" s="16"/>
      <c r="E49" s="16"/>
      <c r="F49" s="16"/>
      <c r="G49" s="16"/>
      <c r="L49" s="16"/>
    </row>
    <row r="50" spans="3:12" ht="12.75">
      <c r="C50" s="16"/>
      <c r="D50" s="16"/>
      <c r="E50" s="16"/>
      <c r="F50" s="16"/>
      <c r="G50" s="16"/>
      <c r="L50" s="16"/>
    </row>
    <row r="51" spans="3:12" ht="12.75">
      <c r="C51" s="16"/>
      <c r="D51" s="16"/>
      <c r="E51" s="16"/>
      <c r="F51" s="16"/>
      <c r="G51" s="16"/>
      <c r="L51" s="16"/>
    </row>
    <row r="52" spans="3:12" ht="12.75">
      <c r="C52" s="16"/>
      <c r="D52" s="16"/>
      <c r="E52" s="16"/>
      <c r="F52" s="16"/>
      <c r="G52" s="16"/>
      <c r="L52" s="16"/>
    </row>
    <row r="53" spans="3:12" ht="12.75">
      <c r="C53" s="16"/>
      <c r="D53" s="16"/>
      <c r="E53" s="16"/>
      <c r="F53" s="16"/>
      <c r="G53" s="16"/>
      <c r="L53" s="16"/>
    </row>
    <row r="54" spans="3:12" ht="12.75">
      <c r="C54" s="16"/>
      <c r="D54" s="16"/>
      <c r="E54" s="16"/>
      <c r="F54" s="16"/>
      <c r="G54" s="16"/>
      <c r="L54" s="16"/>
    </row>
    <row r="55" spans="3:12" ht="12.75">
      <c r="C55" s="16"/>
      <c r="D55" s="16"/>
      <c r="E55" s="16"/>
      <c r="F55" s="16"/>
      <c r="G55" s="16"/>
      <c r="L55" s="16"/>
    </row>
    <row r="56" spans="3:12" ht="12.75">
      <c r="C56" s="16"/>
      <c r="D56" s="16"/>
      <c r="E56" s="16"/>
      <c r="F56" s="16"/>
      <c r="G56" s="16"/>
      <c r="L56" s="16"/>
    </row>
    <row r="57" spans="3:12" ht="12.75">
      <c r="C57" s="16"/>
      <c r="D57" s="16"/>
      <c r="E57" s="16"/>
      <c r="F57" s="16"/>
      <c r="G57" s="16"/>
      <c r="L57" s="16"/>
    </row>
    <row r="58" spans="3:12" ht="12.75">
      <c r="C58" s="16"/>
      <c r="D58" s="16"/>
      <c r="E58" s="16"/>
      <c r="F58" s="16"/>
      <c r="G58" s="16"/>
      <c r="L58" s="16"/>
    </row>
    <row r="59" spans="3:12" ht="12.75">
      <c r="C59" s="16"/>
      <c r="D59" s="16"/>
      <c r="E59" s="16"/>
      <c r="F59" s="16"/>
      <c r="G59" s="16"/>
      <c r="L59" s="16"/>
    </row>
    <row r="60" spans="3:12" ht="12.75">
      <c r="C60" s="16"/>
      <c r="D60" s="16"/>
      <c r="E60" s="16"/>
      <c r="F60" s="16"/>
      <c r="G60" s="16"/>
      <c r="L60" s="16"/>
    </row>
    <row r="61" spans="3:12" ht="12.75">
      <c r="C61" s="16"/>
      <c r="D61" s="16"/>
      <c r="E61" s="16"/>
      <c r="F61" s="16"/>
      <c r="G61" s="16"/>
      <c r="L61" s="16"/>
    </row>
    <row r="62" spans="3:12" ht="12.75">
      <c r="C62" s="16"/>
      <c r="D62" s="16"/>
      <c r="E62" s="16"/>
      <c r="F62" s="16"/>
      <c r="G62" s="16"/>
      <c r="L62" s="16"/>
    </row>
    <row r="63" spans="3:12" ht="12.75">
      <c r="C63" s="16"/>
      <c r="D63" s="16"/>
      <c r="E63" s="16"/>
      <c r="F63" s="16"/>
      <c r="G63" s="16"/>
      <c r="L63" s="16"/>
    </row>
    <row r="64" spans="3:12" ht="12.75">
      <c r="C64" s="16"/>
      <c r="D64" s="16"/>
      <c r="E64" s="16"/>
      <c r="F64" s="16"/>
      <c r="G64" s="16"/>
      <c r="L64" s="16"/>
    </row>
    <row r="65" spans="3:12" ht="12.75">
      <c r="C65" s="16"/>
      <c r="D65" s="16"/>
      <c r="E65" s="16"/>
      <c r="F65" s="16"/>
      <c r="G65" s="16"/>
      <c r="L65" s="16"/>
    </row>
    <row r="66" spans="3:12" ht="12.75">
      <c r="C66" s="16"/>
      <c r="D66" s="16"/>
      <c r="E66" s="16"/>
      <c r="F66" s="16"/>
      <c r="G66" s="16"/>
      <c r="L66" s="16"/>
    </row>
    <row r="67" spans="3:12" ht="12.75">
      <c r="C67" s="16"/>
      <c r="D67" s="16"/>
      <c r="E67" s="16"/>
      <c r="F67" s="16"/>
      <c r="G67" s="16"/>
      <c r="L67" s="16"/>
    </row>
    <row r="68" spans="3:12" ht="12.75">
      <c r="C68" s="16"/>
      <c r="D68" s="16"/>
      <c r="E68" s="16"/>
      <c r="F68" s="16"/>
      <c r="G68" s="16"/>
      <c r="L68" s="16"/>
    </row>
    <row r="69" spans="3:12" ht="12.75">
      <c r="C69" s="16"/>
      <c r="D69" s="16"/>
      <c r="E69" s="16"/>
      <c r="F69" s="16"/>
      <c r="G69" s="16"/>
      <c r="L69" s="16"/>
    </row>
    <row r="70" spans="3:12" ht="12.75">
      <c r="C70" s="16"/>
      <c r="D70" s="16"/>
      <c r="E70" s="16"/>
      <c r="F70" s="16"/>
      <c r="G70" s="16"/>
      <c r="L70" s="16"/>
    </row>
    <row r="71" spans="3:12" ht="12.75">
      <c r="C71" s="16"/>
      <c r="D71" s="16"/>
      <c r="E71" s="16"/>
      <c r="F71" s="16"/>
      <c r="G71" s="16"/>
      <c r="L71" s="16"/>
    </row>
    <row r="72" spans="3:12" ht="12.75">
      <c r="C72" s="16"/>
      <c r="D72" s="16"/>
      <c r="E72" s="16"/>
      <c r="F72" s="16"/>
      <c r="G72" s="16"/>
      <c r="L72" s="16"/>
    </row>
    <row r="73" spans="3:12" ht="12.75">
      <c r="C73" s="16"/>
      <c r="D73" s="16"/>
      <c r="E73" s="16"/>
      <c r="F73" s="16"/>
      <c r="G73" s="16"/>
      <c r="L73" s="16"/>
    </row>
    <row r="74" spans="3:12" ht="12.75">
      <c r="C74" s="16"/>
      <c r="D74" s="16"/>
      <c r="E74" s="16"/>
      <c r="F74" s="16"/>
      <c r="G74" s="16"/>
      <c r="L74" s="16"/>
    </row>
    <row r="75" spans="3:12" ht="12.75">
      <c r="C75" s="16"/>
      <c r="D75" s="16"/>
      <c r="E75" s="16"/>
      <c r="F75" s="16"/>
      <c r="G75" s="16"/>
      <c r="L75" s="16"/>
    </row>
    <row r="76" spans="3:12" ht="12.75">
      <c r="C76" s="16"/>
      <c r="D76" s="16"/>
      <c r="E76" s="16"/>
      <c r="F76" s="16"/>
      <c r="G76" s="16"/>
      <c r="L76" s="16"/>
    </row>
    <row r="77" spans="3:12" ht="12.75">
      <c r="C77" s="16"/>
      <c r="D77" s="16"/>
      <c r="E77" s="16"/>
      <c r="F77" s="16"/>
      <c r="G77" s="16"/>
      <c r="L77" s="16"/>
    </row>
    <row r="78" spans="3:12" ht="12.75">
      <c r="C78" s="16"/>
      <c r="D78" s="16"/>
      <c r="E78" s="16"/>
      <c r="F78" s="16"/>
      <c r="G78" s="16"/>
      <c r="L78" s="16"/>
    </row>
    <row r="79" spans="3:12" ht="12.75">
      <c r="C79" s="16"/>
      <c r="D79" s="16"/>
      <c r="E79" s="16"/>
      <c r="F79" s="16"/>
      <c r="G79" s="16"/>
      <c r="L79" s="16"/>
    </row>
    <row r="80" spans="3:12" ht="12.75">
      <c r="C80" s="16"/>
      <c r="D80" s="16"/>
      <c r="E80" s="16"/>
      <c r="F80" s="16"/>
      <c r="G80" s="16"/>
      <c r="L80" s="16"/>
    </row>
    <row r="81" spans="3:12" ht="12.75">
      <c r="C81" s="16"/>
      <c r="D81" s="16"/>
      <c r="E81" s="16"/>
      <c r="F81" s="16"/>
      <c r="G81" s="16"/>
      <c r="L81" s="16"/>
    </row>
    <row r="82" spans="3:12" ht="12.75">
      <c r="C82" s="16"/>
      <c r="D82" s="16"/>
      <c r="E82" s="16"/>
      <c r="F82" s="16"/>
      <c r="G82" s="16"/>
      <c r="L82" s="16"/>
    </row>
    <row r="83" spans="3:12" ht="12.75">
      <c r="C83" s="16"/>
      <c r="D83" s="16"/>
      <c r="E83" s="16"/>
      <c r="F83" s="16"/>
      <c r="G83" s="16"/>
      <c r="L83" s="16"/>
    </row>
    <row r="84" spans="3:12" ht="12.75">
      <c r="C84" s="16"/>
      <c r="D84" s="16"/>
      <c r="E84" s="16"/>
      <c r="F84" s="16"/>
      <c r="G84" s="16"/>
      <c r="L84" s="16"/>
    </row>
    <row r="85" spans="3:12" ht="12.75">
      <c r="C85" s="16"/>
      <c r="D85" s="16"/>
      <c r="E85" s="16"/>
      <c r="F85" s="16"/>
      <c r="G85" s="16"/>
      <c r="L85" s="16"/>
    </row>
    <row r="86" spans="3:12" ht="12.75">
      <c r="C86" s="16"/>
      <c r="D86" s="16"/>
      <c r="E86" s="16"/>
      <c r="F86" s="16"/>
      <c r="G86" s="16"/>
      <c r="L86" s="16"/>
    </row>
    <row r="87" spans="3:12" ht="12.75">
      <c r="C87" s="16"/>
      <c r="D87" s="16"/>
      <c r="E87" s="16"/>
      <c r="F87" s="16"/>
      <c r="G87" s="16"/>
      <c r="L87" s="16"/>
    </row>
    <row r="88" spans="3:12" ht="12.75">
      <c r="C88" s="16"/>
      <c r="D88" s="16"/>
      <c r="E88" s="16"/>
      <c r="F88" s="16"/>
      <c r="G88" s="16"/>
      <c r="L88" s="16"/>
    </row>
    <row r="89" spans="3:12" ht="12.75">
      <c r="C89" s="16"/>
      <c r="D89" s="16"/>
      <c r="E89" s="16"/>
      <c r="F89" s="16"/>
      <c r="G89" s="16"/>
      <c r="L89" s="16"/>
    </row>
    <row r="90" spans="3:12" ht="12.75">
      <c r="C90" s="16"/>
      <c r="D90" s="16"/>
      <c r="E90" s="16"/>
      <c r="F90" s="16"/>
      <c r="G90" s="16"/>
      <c r="L90" s="16"/>
    </row>
    <row r="91" spans="3:12" ht="12.75">
      <c r="C91" s="16"/>
      <c r="D91" s="16"/>
      <c r="E91" s="16"/>
      <c r="F91" s="16"/>
      <c r="G91" s="16"/>
      <c r="L91" s="16"/>
    </row>
    <row r="92" spans="3:12" ht="12.75">
      <c r="C92" s="16"/>
      <c r="D92" s="16"/>
      <c r="E92" s="16"/>
      <c r="F92" s="16"/>
      <c r="G92" s="16"/>
      <c r="L92" s="16"/>
    </row>
    <row r="93" spans="3:12" ht="12.75">
      <c r="C93" s="16"/>
      <c r="D93" s="16"/>
      <c r="E93" s="16"/>
      <c r="F93" s="16"/>
      <c r="G93" s="16"/>
      <c r="L93" s="16"/>
    </row>
    <row r="94" spans="3:12" ht="12.75">
      <c r="C94" s="16"/>
      <c r="D94" s="16"/>
      <c r="E94" s="16"/>
      <c r="F94" s="16"/>
      <c r="G94" s="16"/>
      <c r="L94" s="16"/>
    </row>
    <row r="95" spans="3:12" ht="12.75">
      <c r="C95" s="16"/>
      <c r="D95" s="16"/>
      <c r="E95" s="16"/>
      <c r="F95" s="16"/>
      <c r="G95" s="16"/>
      <c r="L95" s="16"/>
    </row>
    <row r="96" spans="3:12" ht="12.75">
      <c r="C96" s="16"/>
      <c r="D96" s="16"/>
      <c r="E96" s="16"/>
      <c r="F96" s="16"/>
      <c r="G96" s="16"/>
      <c r="L96" s="16"/>
    </row>
    <row r="97" spans="3:12" ht="12.75">
      <c r="C97" s="16"/>
      <c r="D97" s="16"/>
      <c r="E97" s="16"/>
      <c r="F97" s="16"/>
      <c r="G97" s="16"/>
      <c r="L97" s="16"/>
    </row>
    <row r="98" spans="3:12" ht="12.75">
      <c r="C98" s="16"/>
      <c r="D98" s="16"/>
      <c r="E98" s="16"/>
      <c r="F98" s="16"/>
      <c r="G98" s="16"/>
      <c r="L98" s="16"/>
    </row>
    <row r="99" spans="3:12" ht="12.75">
      <c r="C99" s="16"/>
      <c r="D99" s="16"/>
      <c r="E99" s="16"/>
      <c r="F99" s="16"/>
      <c r="G99" s="16"/>
      <c r="L99" s="16"/>
    </row>
    <row r="100" spans="3:12" ht="12.75">
      <c r="C100" s="16"/>
      <c r="D100" s="16"/>
      <c r="E100" s="16"/>
      <c r="F100" s="16"/>
      <c r="G100" s="16"/>
      <c r="L100" s="16"/>
    </row>
    <row r="101" spans="3:12" ht="12.75">
      <c r="C101" s="16"/>
      <c r="D101" s="16"/>
      <c r="E101" s="16"/>
      <c r="F101" s="16"/>
      <c r="G101" s="16"/>
      <c r="L101" s="16"/>
    </row>
    <row r="102" spans="3:12" ht="12.75">
      <c r="C102" s="16"/>
      <c r="D102" s="16"/>
      <c r="E102" s="16"/>
      <c r="F102" s="16"/>
      <c r="G102" s="16"/>
      <c r="L102" s="16"/>
    </row>
    <row r="103" spans="3:12" ht="12.75">
      <c r="C103" s="16"/>
      <c r="D103" s="16"/>
      <c r="E103" s="16"/>
      <c r="F103" s="16"/>
      <c r="G103" s="16"/>
      <c r="L103" s="16"/>
    </row>
    <row r="104" spans="3:12" ht="12.75">
      <c r="C104" s="16"/>
      <c r="D104" s="16"/>
      <c r="E104" s="16"/>
      <c r="F104" s="16"/>
      <c r="G104" s="16"/>
      <c r="L104" s="16"/>
    </row>
    <row r="105" spans="3:12" ht="12.75">
      <c r="C105" s="16"/>
      <c r="D105" s="16"/>
      <c r="E105" s="16"/>
      <c r="F105" s="16"/>
      <c r="G105" s="16"/>
      <c r="L105" s="16"/>
    </row>
    <row r="106" spans="3:12" ht="12.75">
      <c r="C106" s="16"/>
      <c r="D106" s="16"/>
      <c r="E106" s="16"/>
      <c r="F106" s="16"/>
      <c r="G106" s="16"/>
      <c r="L106" s="16"/>
    </row>
    <row r="107" spans="3:12" ht="12.75">
      <c r="C107" s="16"/>
      <c r="D107" s="16"/>
      <c r="E107" s="16"/>
      <c r="F107" s="16"/>
      <c r="G107" s="16"/>
      <c r="L107" s="16"/>
    </row>
    <row r="108" spans="3:12" ht="12.75">
      <c r="C108" s="16"/>
      <c r="D108" s="16"/>
      <c r="E108" s="16"/>
      <c r="F108" s="16"/>
      <c r="G108" s="16"/>
      <c r="L108" s="16"/>
    </row>
    <row r="109" spans="3:12" ht="12.75">
      <c r="C109" s="16"/>
      <c r="D109" s="16"/>
      <c r="E109" s="16"/>
      <c r="F109" s="16"/>
      <c r="G109" s="16"/>
      <c r="L109" s="16"/>
    </row>
    <row r="110" spans="3:12" ht="12.75">
      <c r="C110" s="16"/>
      <c r="D110" s="16"/>
      <c r="E110" s="16"/>
      <c r="F110" s="16"/>
      <c r="G110" s="16"/>
      <c r="L110" s="16"/>
    </row>
    <row r="111" spans="3:12" ht="12.75">
      <c r="C111" s="16"/>
      <c r="D111" s="16"/>
      <c r="E111" s="16"/>
      <c r="F111" s="16"/>
      <c r="G111" s="16"/>
      <c r="L111" s="16"/>
    </row>
    <row r="112" spans="3:12" ht="12.75">
      <c r="C112" s="16"/>
      <c r="D112" s="16"/>
      <c r="E112" s="16"/>
      <c r="F112" s="16"/>
      <c r="G112" s="16"/>
      <c r="L112" s="16"/>
    </row>
    <row r="113" spans="3:12" ht="12.75">
      <c r="C113" s="16"/>
      <c r="D113" s="16"/>
      <c r="E113" s="16"/>
      <c r="F113" s="16"/>
      <c r="G113" s="16"/>
      <c r="L113" s="16"/>
    </row>
    <row r="114" spans="3:12" ht="12.75">
      <c r="C114" s="16"/>
      <c r="D114" s="16"/>
      <c r="E114" s="16"/>
      <c r="F114" s="16"/>
      <c r="G114" s="16"/>
      <c r="L114" s="16"/>
    </row>
    <row r="115" spans="3:12" ht="12.75">
      <c r="C115" s="16"/>
      <c r="D115" s="16"/>
      <c r="E115" s="16"/>
      <c r="F115" s="16"/>
      <c r="G115" s="16"/>
      <c r="L115" s="16"/>
    </row>
    <row r="116" spans="3:12" ht="12.75">
      <c r="C116" s="16"/>
      <c r="D116" s="16"/>
      <c r="E116" s="16"/>
      <c r="F116" s="16"/>
      <c r="G116" s="16"/>
      <c r="L116" s="16"/>
    </row>
    <row r="117" spans="3:12" ht="12.75">
      <c r="C117" s="16"/>
      <c r="D117" s="16"/>
      <c r="E117" s="16"/>
      <c r="F117" s="16"/>
      <c r="G117" s="16"/>
      <c r="L117" s="16"/>
    </row>
    <row r="118" spans="3:12" ht="12.75">
      <c r="C118" s="16"/>
      <c r="D118" s="16"/>
      <c r="E118" s="16"/>
      <c r="F118" s="16"/>
      <c r="G118" s="16"/>
      <c r="L118" s="16"/>
    </row>
    <row r="119" spans="3:12" ht="12.75">
      <c r="C119" s="16"/>
      <c r="D119" s="16"/>
      <c r="E119" s="16"/>
      <c r="F119" s="16"/>
      <c r="G119" s="16"/>
      <c r="L119" s="16"/>
    </row>
    <row r="120" spans="3:12" ht="12.75">
      <c r="C120" s="16"/>
      <c r="D120" s="16"/>
      <c r="E120" s="16"/>
      <c r="F120" s="16"/>
      <c r="G120" s="16"/>
      <c r="L120" s="16"/>
    </row>
    <row r="121" spans="3:12" ht="12.75">
      <c r="C121" s="16"/>
      <c r="D121" s="16"/>
      <c r="E121" s="16"/>
      <c r="F121" s="16"/>
      <c r="G121" s="16"/>
      <c r="L121" s="16"/>
    </row>
    <row r="122" spans="3:12" ht="12.75">
      <c r="C122" s="16"/>
      <c r="D122" s="16"/>
      <c r="E122" s="16"/>
      <c r="F122" s="16"/>
      <c r="G122" s="16"/>
      <c r="L122" s="16"/>
    </row>
    <row r="123" spans="3:12" ht="12.75">
      <c r="C123" s="16"/>
      <c r="D123" s="16"/>
      <c r="E123" s="16"/>
      <c r="F123" s="16"/>
      <c r="G123" s="16"/>
      <c r="L123" s="16"/>
    </row>
    <row r="124" spans="3:12" ht="12.75">
      <c r="C124" s="16"/>
      <c r="D124" s="16"/>
      <c r="E124" s="16"/>
      <c r="F124" s="16"/>
      <c r="G124" s="16"/>
      <c r="L124" s="16"/>
    </row>
    <row r="125" spans="3:12" ht="12.75">
      <c r="C125" s="16"/>
      <c r="D125" s="16"/>
      <c r="E125" s="16"/>
      <c r="F125" s="16"/>
      <c r="G125" s="16"/>
      <c r="L125" s="16"/>
    </row>
    <row r="126" spans="3:12" ht="12.75">
      <c r="C126" s="16"/>
      <c r="D126" s="16"/>
      <c r="E126" s="16"/>
      <c r="F126" s="16"/>
      <c r="G126" s="16"/>
      <c r="L126" s="16"/>
    </row>
    <row r="127" spans="3:12" ht="12.75">
      <c r="C127" s="16"/>
      <c r="D127" s="16"/>
      <c r="E127" s="16"/>
      <c r="F127" s="16"/>
      <c r="G127" s="16"/>
      <c r="L127" s="16"/>
    </row>
    <row r="128" spans="3:12" ht="12.75">
      <c r="C128" s="16"/>
      <c r="D128" s="16"/>
      <c r="E128" s="16"/>
      <c r="F128" s="16"/>
      <c r="G128" s="16"/>
      <c r="L128" s="16"/>
    </row>
    <row r="129" spans="3:12" ht="12.75">
      <c r="C129" s="16"/>
      <c r="D129" s="16"/>
      <c r="E129" s="16"/>
      <c r="F129" s="16"/>
      <c r="G129" s="16"/>
      <c r="L129" s="16"/>
    </row>
    <row r="130" spans="3:12" ht="12.75">
      <c r="C130" s="16"/>
      <c r="D130" s="16"/>
      <c r="E130" s="16"/>
      <c r="F130" s="16"/>
      <c r="G130" s="16"/>
      <c r="L130" s="16"/>
    </row>
    <row r="131" spans="3:12" ht="12.75">
      <c r="C131" s="16"/>
      <c r="D131" s="16"/>
      <c r="E131" s="16"/>
      <c r="F131" s="16"/>
      <c r="G131" s="16"/>
      <c r="L131" s="16"/>
    </row>
    <row r="132" spans="3:12" ht="12.75">
      <c r="C132" s="16"/>
      <c r="D132" s="16"/>
      <c r="E132" s="16"/>
      <c r="F132" s="16"/>
      <c r="G132" s="16"/>
      <c r="L132" s="16"/>
    </row>
    <row r="133" spans="3:12" ht="12.75">
      <c r="C133" s="16"/>
      <c r="D133" s="16"/>
      <c r="E133" s="16"/>
      <c r="F133" s="16"/>
      <c r="G133" s="16"/>
      <c r="L133" s="16"/>
    </row>
    <row r="134" spans="3:12" ht="12.75">
      <c r="C134" s="16"/>
      <c r="D134" s="16"/>
      <c r="E134" s="16"/>
      <c r="F134" s="16"/>
      <c r="G134" s="16"/>
      <c r="L134" s="16"/>
    </row>
    <row r="135" spans="3:12" ht="12.75">
      <c r="C135" s="16"/>
      <c r="D135" s="16"/>
      <c r="E135" s="16"/>
      <c r="F135" s="16"/>
      <c r="G135" s="16"/>
      <c r="L135" s="16"/>
    </row>
    <row r="136" spans="3:12" ht="12.75">
      <c r="C136" s="16"/>
      <c r="D136" s="16"/>
      <c r="E136" s="16"/>
      <c r="F136" s="16"/>
      <c r="G136" s="16"/>
      <c r="L136" s="16"/>
    </row>
    <row r="137" spans="3:12" ht="12.75">
      <c r="C137" s="16"/>
      <c r="D137" s="16"/>
      <c r="E137" s="16"/>
      <c r="F137" s="16"/>
      <c r="G137" s="16"/>
      <c r="L137" s="16"/>
    </row>
    <row r="138" spans="3:12" ht="12.75">
      <c r="C138" s="16"/>
      <c r="D138" s="16"/>
      <c r="E138" s="16"/>
      <c r="F138" s="16"/>
      <c r="G138" s="16"/>
      <c r="L138" s="16"/>
    </row>
    <row r="139" spans="3:12" ht="12.75">
      <c r="C139" s="16"/>
      <c r="D139" s="16"/>
      <c r="E139" s="16"/>
      <c r="F139" s="16"/>
      <c r="G139" s="16"/>
      <c r="L139" s="16"/>
    </row>
    <row r="140" spans="3:12" ht="12.75">
      <c r="C140" s="16"/>
      <c r="D140" s="16"/>
      <c r="E140" s="16"/>
      <c r="F140" s="16"/>
      <c r="G140" s="16"/>
      <c r="L140" s="16"/>
    </row>
    <row r="141" spans="3:12" ht="12.75">
      <c r="C141" s="16"/>
      <c r="D141" s="16"/>
      <c r="E141" s="16"/>
      <c r="F141" s="16"/>
      <c r="G141" s="16"/>
      <c r="L141" s="16"/>
    </row>
    <row r="142" spans="3:12" ht="12.75">
      <c r="C142" s="16"/>
      <c r="D142" s="16"/>
      <c r="E142" s="16"/>
      <c r="F142" s="16"/>
      <c r="G142" s="16"/>
      <c r="L142" s="16"/>
    </row>
    <row r="143" spans="3:12" ht="12.75">
      <c r="C143" s="16"/>
      <c r="D143" s="16"/>
      <c r="E143" s="16"/>
      <c r="F143" s="16"/>
      <c r="G143" s="16"/>
      <c r="L143" s="16"/>
    </row>
    <row r="144" spans="3:12" ht="12.75">
      <c r="C144" s="16"/>
      <c r="D144" s="16"/>
      <c r="E144" s="16"/>
      <c r="F144" s="16"/>
      <c r="G144" s="16"/>
      <c r="L144" s="16"/>
    </row>
    <row r="145" spans="3:12" ht="12.75">
      <c r="C145" s="16"/>
      <c r="D145" s="16"/>
      <c r="E145" s="16"/>
      <c r="F145" s="16"/>
      <c r="G145" s="16"/>
      <c r="L145" s="16"/>
    </row>
    <row r="146" spans="3:12" ht="12.75">
      <c r="C146" s="16"/>
      <c r="D146" s="16"/>
      <c r="E146" s="16"/>
      <c r="F146" s="16"/>
      <c r="G146" s="16"/>
      <c r="L146" s="16"/>
    </row>
    <row r="147" spans="3:12" ht="12.75">
      <c r="C147" s="16"/>
      <c r="D147" s="16"/>
      <c r="E147" s="16"/>
      <c r="F147" s="16"/>
      <c r="G147" s="16"/>
      <c r="L147" s="16"/>
    </row>
    <row r="148" spans="3:12" ht="12.75">
      <c r="C148" s="16"/>
      <c r="D148" s="16"/>
      <c r="E148" s="16"/>
      <c r="F148" s="16"/>
      <c r="G148" s="16"/>
      <c r="L148" s="16"/>
    </row>
    <row r="149" spans="3:12" ht="12.75">
      <c r="C149" s="16"/>
      <c r="D149" s="16"/>
      <c r="E149" s="16"/>
      <c r="F149" s="16"/>
      <c r="G149" s="16"/>
      <c r="L149" s="16"/>
    </row>
    <row r="150" spans="3:12" ht="12.75">
      <c r="C150" s="16"/>
      <c r="D150" s="16"/>
      <c r="E150" s="16"/>
      <c r="F150" s="16"/>
      <c r="G150" s="16"/>
      <c r="L150" s="16"/>
    </row>
    <row r="151" spans="3:12" ht="12.75">
      <c r="C151" s="16"/>
      <c r="D151" s="16"/>
      <c r="E151" s="16"/>
      <c r="F151" s="16"/>
      <c r="G151" s="16"/>
      <c r="L151" s="16"/>
    </row>
    <row r="152" spans="3:12" ht="12.75">
      <c r="C152" s="16"/>
      <c r="D152" s="16"/>
      <c r="E152" s="16"/>
      <c r="F152" s="16"/>
      <c r="G152" s="16"/>
      <c r="L152" s="16"/>
    </row>
    <row r="153" spans="3:12" ht="12.75">
      <c r="C153" s="16"/>
      <c r="D153" s="16"/>
      <c r="E153" s="16"/>
      <c r="F153" s="16"/>
      <c r="G153" s="16"/>
      <c r="L153" s="16"/>
    </row>
    <row r="154" spans="3:12" ht="12.75">
      <c r="C154" s="16"/>
      <c r="D154" s="16"/>
      <c r="E154" s="16"/>
      <c r="F154" s="16"/>
      <c r="G154" s="16"/>
      <c r="L154" s="16"/>
    </row>
    <row r="155" spans="3:12" ht="12.75">
      <c r="C155" s="16"/>
      <c r="D155" s="16"/>
      <c r="E155" s="16"/>
      <c r="F155" s="16"/>
      <c r="G155" s="16"/>
      <c r="L155" s="16"/>
    </row>
    <row r="156" spans="3:12" ht="12.75">
      <c r="C156" s="16"/>
      <c r="D156" s="16"/>
      <c r="E156" s="16"/>
      <c r="F156" s="16"/>
      <c r="G156" s="16"/>
      <c r="L156" s="16"/>
    </row>
    <row r="157" spans="3:12" ht="12.75">
      <c r="C157" s="16"/>
      <c r="D157" s="16"/>
      <c r="E157" s="16"/>
      <c r="F157" s="16"/>
      <c r="G157" s="16"/>
      <c r="L157" s="16"/>
    </row>
    <row r="158" spans="3:12" ht="12.75">
      <c r="C158" s="16"/>
      <c r="D158" s="16"/>
      <c r="E158" s="16"/>
      <c r="F158" s="16"/>
      <c r="G158" s="16"/>
      <c r="L158" s="16"/>
    </row>
    <row r="159" spans="3:12" ht="12.75">
      <c r="C159" s="16"/>
      <c r="D159" s="16"/>
      <c r="E159" s="16"/>
      <c r="F159" s="16"/>
      <c r="G159" s="16"/>
      <c r="L159" s="16"/>
    </row>
    <row r="160" spans="3:12" ht="12.75">
      <c r="C160" s="16"/>
      <c r="D160" s="16"/>
      <c r="E160" s="16"/>
      <c r="F160" s="16"/>
      <c r="G160" s="16"/>
      <c r="L160" s="16"/>
    </row>
    <row r="161" spans="3:12" ht="12.75">
      <c r="C161" s="16"/>
      <c r="D161" s="16"/>
      <c r="E161" s="16"/>
      <c r="F161" s="16"/>
      <c r="G161" s="16"/>
      <c r="L161" s="16"/>
    </row>
    <row r="162" spans="3:12" ht="12.75">
      <c r="C162" s="16"/>
      <c r="D162" s="16"/>
      <c r="E162" s="16"/>
      <c r="F162" s="16"/>
      <c r="G162" s="16"/>
      <c r="L162" s="16"/>
    </row>
    <row r="163" spans="3:12" ht="12.75">
      <c r="C163" s="16"/>
      <c r="D163" s="16"/>
      <c r="E163" s="16"/>
      <c r="F163" s="16"/>
      <c r="G163" s="16"/>
      <c r="L163" s="16"/>
    </row>
    <row r="164" spans="3:12" ht="12.75">
      <c r="C164" s="16"/>
      <c r="D164" s="16"/>
      <c r="E164" s="16"/>
      <c r="F164" s="16"/>
      <c r="G164" s="16"/>
      <c r="L164" s="16"/>
    </row>
    <row r="165" spans="3:12" ht="12.75">
      <c r="C165" s="16"/>
      <c r="D165" s="16"/>
      <c r="E165" s="16"/>
      <c r="F165" s="16"/>
      <c r="G165" s="16"/>
      <c r="L165" s="16"/>
    </row>
    <row r="166" spans="3:12" ht="12.75">
      <c r="C166" s="16"/>
      <c r="D166" s="16"/>
      <c r="E166" s="16"/>
      <c r="F166" s="16"/>
      <c r="G166" s="16"/>
      <c r="L166" s="16"/>
    </row>
    <row r="167" spans="3:12" ht="12.75">
      <c r="C167" s="16"/>
      <c r="D167" s="16"/>
      <c r="E167" s="16"/>
      <c r="F167" s="16"/>
      <c r="G167" s="16"/>
      <c r="L167" s="16"/>
    </row>
    <row r="168" spans="3:12" ht="12.75">
      <c r="C168" s="16"/>
      <c r="D168" s="16"/>
      <c r="E168" s="16"/>
      <c r="F168" s="16"/>
      <c r="G168" s="16"/>
      <c r="L168" s="16"/>
    </row>
    <row r="169" spans="3:12" ht="12.75">
      <c r="C169" s="16"/>
      <c r="D169" s="16"/>
      <c r="E169" s="16"/>
      <c r="F169" s="16"/>
      <c r="G169" s="16"/>
      <c r="L169" s="16"/>
    </row>
    <row r="170" spans="3:12" ht="12.75">
      <c r="C170" s="16"/>
      <c r="D170" s="16"/>
      <c r="E170" s="16"/>
      <c r="F170" s="16"/>
      <c r="G170" s="16"/>
      <c r="L170" s="16"/>
    </row>
    <row r="171" spans="3:12" ht="12.75">
      <c r="C171" s="16"/>
      <c r="D171" s="16"/>
      <c r="E171" s="16"/>
      <c r="F171" s="16"/>
      <c r="G171" s="16"/>
      <c r="L171" s="16"/>
    </row>
    <row r="172" spans="3:12" ht="12.75">
      <c r="C172" s="16"/>
      <c r="D172" s="16"/>
      <c r="E172" s="16"/>
      <c r="F172" s="16"/>
      <c r="G172" s="16"/>
      <c r="L172" s="16"/>
    </row>
    <row r="173" spans="3:12" ht="12.75">
      <c r="C173" s="16"/>
      <c r="D173" s="16"/>
      <c r="E173" s="16"/>
      <c r="F173" s="16"/>
      <c r="G173" s="16"/>
      <c r="L173" s="16"/>
    </row>
    <row r="174" spans="3:12" ht="12.75">
      <c r="C174" s="16"/>
      <c r="D174" s="16"/>
      <c r="E174" s="16"/>
      <c r="F174" s="16"/>
      <c r="G174" s="16"/>
      <c r="L174" s="16"/>
    </row>
    <row r="175" spans="3:12" ht="12.75">
      <c r="C175" s="16"/>
      <c r="D175" s="16"/>
      <c r="E175" s="16"/>
      <c r="F175" s="16"/>
      <c r="G175" s="16"/>
      <c r="L175" s="16"/>
    </row>
    <row r="176" spans="3:12" ht="12.75">
      <c r="C176" s="16"/>
      <c r="D176" s="16"/>
      <c r="E176" s="16"/>
      <c r="F176" s="16"/>
      <c r="G176" s="16"/>
      <c r="L176" s="16"/>
    </row>
    <row r="177" spans="3:12" ht="12.75">
      <c r="C177" s="16"/>
      <c r="D177" s="16"/>
      <c r="E177" s="16"/>
      <c r="F177" s="16"/>
      <c r="G177" s="16"/>
      <c r="L177" s="16"/>
    </row>
    <row r="178" spans="3:12" ht="12.75">
      <c r="C178" s="16"/>
      <c r="D178" s="16"/>
      <c r="E178" s="16"/>
      <c r="F178" s="16"/>
      <c r="G178" s="16"/>
      <c r="L178" s="16"/>
    </row>
    <row r="179" spans="3:12" ht="12.75">
      <c r="C179" s="16"/>
      <c r="D179" s="16"/>
      <c r="E179" s="16"/>
      <c r="F179" s="16"/>
      <c r="G179" s="16"/>
      <c r="L179" s="16"/>
    </row>
    <row r="180" spans="3:12" ht="12.75">
      <c r="C180" s="16"/>
      <c r="D180" s="16"/>
      <c r="E180" s="16"/>
      <c r="F180" s="16"/>
      <c r="G180" s="16"/>
      <c r="L180" s="16"/>
    </row>
    <row r="181" spans="3:12" ht="12.75">
      <c r="C181" s="16"/>
      <c r="D181" s="16"/>
      <c r="E181" s="16"/>
      <c r="F181" s="16"/>
      <c r="G181" s="16"/>
      <c r="L181" s="16"/>
    </row>
    <row r="182" spans="3:12" ht="12.75">
      <c r="C182" s="16"/>
      <c r="D182" s="16"/>
      <c r="E182" s="16"/>
      <c r="F182" s="16"/>
      <c r="G182" s="16"/>
      <c r="L182" s="16"/>
    </row>
    <row r="183" spans="3:12" ht="12.75">
      <c r="C183" s="16"/>
      <c r="D183" s="16"/>
      <c r="E183" s="16"/>
      <c r="F183" s="16"/>
      <c r="G183" s="16"/>
      <c r="L183" s="16"/>
    </row>
    <row r="184" spans="3:12" ht="12.75">
      <c r="C184" s="16"/>
      <c r="D184" s="16"/>
      <c r="E184" s="16"/>
      <c r="F184" s="16"/>
      <c r="G184" s="16"/>
      <c r="L184" s="16"/>
    </row>
    <row r="185" spans="3:12" ht="12.75">
      <c r="C185" s="16"/>
      <c r="D185" s="16"/>
      <c r="E185" s="16"/>
      <c r="F185" s="16"/>
      <c r="G185" s="16"/>
      <c r="L185" s="16"/>
    </row>
    <row r="186" spans="3:12" ht="12.75">
      <c r="C186" s="16"/>
      <c r="D186" s="16"/>
      <c r="E186" s="16"/>
      <c r="F186" s="16"/>
      <c r="G186" s="16"/>
      <c r="L186" s="16"/>
    </row>
    <row r="187" spans="3:12" ht="12.75">
      <c r="C187" s="16"/>
      <c r="D187" s="16"/>
      <c r="E187" s="16"/>
      <c r="F187" s="16"/>
      <c r="G187" s="16"/>
      <c r="L187" s="16"/>
    </row>
    <row r="188" spans="3:12" ht="12.75">
      <c r="C188" s="16"/>
      <c r="D188" s="16"/>
      <c r="E188" s="16"/>
      <c r="F188" s="16"/>
      <c r="G188" s="16"/>
      <c r="L188" s="16"/>
    </row>
    <row r="189" spans="3:12" ht="12.75">
      <c r="C189" s="16"/>
      <c r="D189" s="16"/>
      <c r="E189" s="16"/>
      <c r="F189" s="16"/>
      <c r="G189" s="16"/>
      <c r="L189" s="16"/>
    </row>
    <row r="190" spans="3:12" ht="12.75">
      <c r="C190" s="16"/>
      <c r="D190" s="16"/>
      <c r="E190" s="16"/>
      <c r="F190" s="16"/>
      <c r="G190" s="16"/>
      <c r="L190" s="16"/>
    </row>
    <row r="191" spans="3:12" ht="12.75">
      <c r="C191" s="16"/>
      <c r="D191" s="16"/>
      <c r="E191" s="16"/>
      <c r="F191" s="16"/>
      <c r="G191" s="16"/>
      <c r="L191" s="16"/>
    </row>
    <row r="192" spans="3:12" ht="12.75">
      <c r="C192" s="16"/>
      <c r="D192" s="16"/>
      <c r="E192" s="16"/>
      <c r="F192" s="16"/>
      <c r="G192" s="16"/>
      <c r="L192" s="16"/>
    </row>
    <row r="193" spans="3:12" ht="12.75">
      <c r="C193" s="16"/>
      <c r="D193" s="16"/>
      <c r="E193" s="16"/>
      <c r="F193" s="16"/>
      <c r="G193" s="16"/>
      <c r="L193" s="16"/>
    </row>
    <row r="194" spans="3:12" ht="12.75">
      <c r="C194" s="16"/>
      <c r="D194" s="16"/>
      <c r="E194" s="16"/>
      <c r="F194" s="16"/>
      <c r="G194" s="16"/>
      <c r="L194" s="16"/>
    </row>
    <row r="195" spans="3:12" ht="12.75">
      <c r="C195" s="16"/>
      <c r="D195" s="16"/>
      <c r="E195" s="16"/>
      <c r="F195" s="16"/>
      <c r="G195" s="16"/>
      <c r="L195" s="16"/>
    </row>
    <row r="196" spans="3:12" ht="12.75">
      <c r="C196" s="16"/>
      <c r="D196" s="16"/>
      <c r="E196" s="16"/>
      <c r="F196" s="16"/>
      <c r="G196" s="16"/>
      <c r="L196" s="16"/>
    </row>
    <row r="197" spans="3:12" ht="12.75">
      <c r="C197" s="16"/>
      <c r="D197" s="16"/>
      <c r="E197" s="16"/>
      <c r="F197" s="16"/>
      <c r="G197" s="16"/>
      <c r="L197" s="16"/>
    </row>
    <row r="198" spans="3:12" ht="12.75">
      <c r="C198" s="16"/>
      <c r="D198" s="16"/>
      <c r="E198" s="16"/>
      <c r="F198" s="16"/>
      <c r="G198" s="16"/>
      <c r="L198" s="16"/>
    </row>
    <row r="199" spans="3:12" ht="12.75">
      <c r="C199" s="16"/>
      <c r="D199" s="16"/>
      <c r="E199" s="16"/>
      <c r="F199" s="16"/>
      <c r="G199" s="16"/>
      <c r="L199" s="16"/>
    </row>
    <row r="200" spans="3:12" ht="12.75">
      <c r="C200" s="16"/>
      <c r="D200" s="16"/>
      <c r="E200" s="16"/>
      <c r="F200" s="16"/>
      <c r="G200" s="16"/>
      <c r="L200" s="16"/>
    </row>
    <row r="201" spans="3:12" ht="12.75">
      <c r="C201" s="16"/>
      <c r="D201" s="16"/>
      <c r="E201" s="16"/>
      <c r="F201" s="16"/>
      <c r="G201" s="16"/>
      <c r="L201" s="16"/>
    </row>
    <row r="202" spans="3:12" ht="12.75">
      <c r="C202" s="16"/>
      <c r="D202" s="16"/>
      <c r="E202" s="16"/>
      <c r="F202" s="16"/>
      <c r="G202" s="16"/>
      <c r="L202" s="16"/>
    </row>
    <row r="203" spans="3:12" ht="12.75">
      <c r="C203" s="16"/>
      <c r="D203" s="16"/>
      <c r="E203" s="16"/>
      <c r="F203" s="16"/>
      <c r="G203" s="16"/>
      <c r="L203" s="16"/>
    </row>
    <row r="204" spans="3:12" ht="12.75">
      <c r="C204" s="16"/>
      <c r="D204" s="16"/>
      <c r="E204" s="16"/>
      <c r="F204" s="16"/>
      <c r="G204" s="16"/>
      <c r="L204" s="16"/>
    </row>
    <row r="205" spans="3:12" ht="12.75">
      <c r="C205" s="16"/>
      <c r="D205" s="16"/>
      <c r="E205" s="16"/>
      <c r="F205" s="16"/>
      <c r="G205" s="16"/>
      <c r="L205" s="16"/>
    </row>
    <row r="206" spans="3:12" ht="12.75">
      <c r="C206" s="16"/>
      <c r="D206" s="16"/>
      <c r="E206" s="16"/>
      <c r="F206" s="16"/>
      <c r="G206" s="16"/>
      <c r="L206" s="16"/>
    </row>
    <row r="207" spans="3:12" ht="12.75">
      <c r="C207" s="16"/>
      <c r="D207" s="16"/>
      <c r="E207" s="16"/>
      <c r="F207" s="16"/>
      <c r="G207" s="16"/>
      <c r="L207" s="16"/>
    </row>
    <row r="208" spans="3:12" ht="12.75">
      <c r="C208" s="16"/>
      <c r="D208" s="16"/>
      <c r="E208" s="16"/>
      <c r="F208" s="16"/>
      <c r="G208" s="16"/>
      <c r="L208" s="16"/>
    </row>
    <row r="209" spans="3:12" ht="12.75">
      <c r="C209" s="16"/>
      <c r="D209" s="16"/>
      <c r="E209" s="16"/>
      <c r="F209" s="16"/>
      <c r="G209" s="16"/>
      <c r="L209" s="16"/>
    </row>
    <row r="210" spans="3:12" ht="12.75">
      <c r="C210" s="16"/>
      <c r="D210" s="16"/>
      <c r="E210" s="16"/>
      <c r="F210" s="16"/>
      <c r="G210" s="16"/>
      <c r="L210" s="16"/>
    </row>
    <row r="211" spans="3:12" ht="12.75">
      <c r="C211" s="16"/>
      <c r="D211" s="16"/>
      <c r="E211" s="16"/>
      <c r="F211" s="16"/>
      <c r="G211" s="16"/>
      <c r="L211" s="16"/>
    </row>
    <row r="212" spans="3:12" ht="12.75">
      <c r="C212" s="16"/>
      <c r="D212" s="16"/>
      <c r="E212" s="16"/>
      <c r="F212" s="16"/>
      <c r="G212" s="16"/>
      <c r="L212" s="16"/>
    </row>
    <row r="213" spans="3:12" ht="12.75">
      <c r="C213" s="16"/>
      <c r="D213" s="16"/>
      <c r="E213" s="16"/>
      <c r="F213" s="16"/>
      <c r="G213" s="16"/>
      <c r="L213" s="16"/>
    </row>
  </sheetData>
  <sheetProtection/>
  <mergeCells count="2">
    <mergeCell ref="F5:G5"/>
    <mergeCell ref="C5:D5"/>
  </mergeCells>
  <printOptions horizontalCentered="1"/>
  <pageMargins left="0" right="0" top="0.75" bottom="1" header="0.5" footer="0.41"/>
  <pageSetup fitToHeight="1" fitToWidth="1" horizontalDpi="600" verticalDpi="600" orientation="portrait" paperSize="9" r:id="rId1"/>
  <headerFooter alignWithMargins="0">
    <oddFooter>&amp;CThe condensed consolidated income statements should be read in conjunction with the audited financial statements for the year ended 30 June 2007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dimension ref="A1:G69"/>
  <sheetViews>
    <sheetView zoomScalePageLayoutView="0" workbookViewId="0" topLeftCell="A1">
      <selection activeCell="A1" sqref="A1:A16384"/>
    </sheetView>
  </sheetViews>
  <sheetFormatPr defaultColWidth="9.33203125" defaultRowHeight="12.75"/>
  <cols>
    <col min="1" max="1" width="58.33203125" style="0" customWidth="1"/>
    <col min="2" max="2" width="5.33203125" style="0" customWidth="1"/>
    <col min="3" max="4" width="21.5" style="3" customWidth="1"/>
  </cols>
  <sheetData>
    <row r="1" spans="1:4" ht="16.5">
      <c r="A1" s="12" t="s">
        <v>87</v>
      </c>
      <c r="B1" s="11"/>
      <c r="D1" s="23" t="str">
        <f>'Income Stt'!G1</f>
        <v>Date : 28 · 08 · 2008</v>
      </c>
    </row>
    <row r="2" spans="1:2" ht="13.5">
      <c r="A2" s="13" t="s">
        <v>30</v>
      </c>
      <c r="B2" s="11"/>
    </row>
    <row r="3" spans="2:4" ht="13.5">
      <c r="B3" s="11"/>
      <c r="C3" s="34" t="s">
        <v>31</v>
      </c>
      <c r="D3" s="34" t="s">
        <v>31</v>
      </c>
    </row>
    <row r="4" spans="2:6" ht="13.5">
      <c r="B4" s="11"/>
      <c r="C4" s="35">
        <f>'Income Stt'!C6</f>
        <v>39629</v>
      </c>
      <c r="D4" s="35">
        <v>39263</v>
      </c>
      <c r="E4" s="9"/>
      <c r="F4" s="9"/>
    </row>
    <row r="5" spans="2:4" ht="13.5">
      <c r="B5" s="11"/>
      <c r="C5" s="34" t="s">
        <v>4</v>
      </c>
      <c r="D5" s="34" t="s">
        <v>4</v>
      </c>
    </row>
    <row r="6" spans="2:4" ht="13.5">
      <c r="B6" s="11"/>
      <c r="C6" s="34"/>
      <c r="D6" s="36" t="s">
        <v>2</v>
      </c>
    </row>
    <row r="7" spans="1:4" ht="12.75">
      <c r="A7" s="2" t="s">
        <v>32</v>
      </c>
      <c r="C7" s="16"/>
      <c r="D7" s="16"/>
    </row>
    <row r="8" spans="1:4" ht="12.75">
      <c r="A8" s="1" t="s">
        <v>33</v>
      </c>
      <c r="C8" s="16"/>
      <c r="D8" s="16"/>
    </row>
    <row r="9" spans="1:7" ht="12.75">
      <c r="A9" t="s">
        <v>34</v>
      </c>
      <c r="C9" s="16">
        <v>73246</v>
      </c>
      <c r="D9" s="16">
        <v>50317</v>
      </c>
      <c r="F9" s="37"/>
      <c r="G9" s="38"/>
    </row>
    <row r="10" spans="1:7" ht="12.75">
      <c r="A10" t="s">
        <v>112</v>
      </c>
      <c r="C10" s="16">
        <v>0</v>
      </c>
      <c r="D10" s="16">
        <v>1740</v>
      </c>
      <c r="F10" s="37"/>
      <c r="G10" s="38"/>
    </row>
    <row r="11" spans="1:7" ht="12.75">
      <c r="A11" t="s">
        <v>90</v>
      </c>
      <c r="C11" s="16">
        <v>697</v>
      </c>
      <c r="D11" s="16">
        <v>697</v>
      </c>
      <c r="F11" s="37"/>
      <c r="G11" s="38"/>
    </row>
    <row r="12" spans="1:7" ht="12.75">
      <c r="A12" t="s">
        <v>35</v>
      </c>
      <c r="C12" s="16">
        <v>1507</v>
      </c>
      <c r="D12" s="16">
        <v>859</v>
      </c>
      <c r="F12" s="37"/>
      <c r="G12" s="38"/>
    </row>
    <row r="13" spans="1:7" ht="12.75">
      <c r="A13" t="s">
        <v>110</v>
      </c>
      <c r="C13" s="16">
        <v>0</v>
      </c>
      <c r="D13" s="16">
        <v>0</v>
      </c>
      <c r="F13" s="37"/>
      <c r="G13" s="38"/>
    </row>
    <row r="14" spans="3:7" s="1" customFormat="1" ht="12.75">
      <c r="C14" s="31">
        <f>SUM(C9:C13)</f>
        <v>75450</v>
      </c>
      <c r="D14" s="31">
        <f>SUM(D9:D13)</f>
        <v>53613</v>
      </c>
      <c r="F14" s="37"/>
      <c r="G14" s="38"/>
    </row>
    <row r="15" spans="3:7" ht="12.75">
      <c r="C15" s="16"/>
      <c r="D15" s="16"/>
      <c r="F15" s="37"/>
      <c r="G15" s="38"/>
    </row>
    <row r="16" spans="1:7" ht="12.75">
      <c r="A16" s="1" t="s">
        <v>36</v>
      </c>
      <c r="C16" s="16"/>
      <c r="D16" s="16"/>
      <c r="F16" s="37"/>
      <c r="G16" s="38"/>
    </row>
    <row r="17" spans="1:7" ht="12.75">
      <c r="A17" t="s">
        <v>37</v>
      </c>
      <c r="C17" s="16">
        <v>116121</v>
      </c>
      <c r="D17" s="16">
        <v>64041</v>
      </c>
      <c r="F17" s="37"/>
      <c r="G17" s="38"/>
    </row>
    <row r="18" spans="1:7" ht="12.75">
      <c r="A18" t="s">
        <v>38</v>
      </c>
      <c r="C18" s="16">
        <v>10982</v>
      </c>
      <c r="D18" s="16">
        <v>13215</v>
      </c>
      <c r="F18" s="37"/>
      <c r="G18" s="38"/>
    </row>
    <row r="19" spans="1:7" ht="12.75">
      <c r="A19" t="s">
        <v>39</v>
      </c>
      <c r="C19" s="16">
        <v>16163</v>
      </c>
      <c r="D19" s="16">
        <v>12734</v>
      </c>
      <c r="F19" s="37"/>
      <c r="G19" s="38"/>
    </row>
    <row r="20" spans="1:7" ht="12.75">
      <c r="A20" t="s">
        <v>91</v>
      </c>
      <c r="C20" s="16">
        <v>486</v>
      </c>
      <c r="D20" s="16">
        <v>33</v>
      </c>
      <c r="F20" s="37"/>
      <c r="G20" s="38"/>
    </row>
    <row r="21" spans="1:7" ht="12.75">
      <c r="A21" t="s">
        <v>92</v>
      </c>
      <c r="C21" s="16">
        <v>19868</v>
      </c>
      <c r="D21" s="16">
        <v>30232</v>
      </c>
      <c r="F21" s="37"/>
      <c r="G21" s="38"/>
    </row>
    <row r="22" spans="1:7" ht="12.75">
      <c r="A22" t="s">
        <v>41</v>
      </c>
      <c r="C22" s="18">
        <v>21796</v>
      </c>
      <c r="D22" s="18">
        <v>21866</v>
      </c>
      <c r="F22" s="37"/>
      <c r="G22" s="38"/>
    </row>
    <row r="23" spans="3:7" s="1" customFormat="1" ht="12.75">
      <c r="C23" s="24">
        <f>SUM(C17:C22)</f>
        <v>185416</v>
      </c>
      <c r="D23" s="24">
        <f>SUM(D17:D22)</f>
        <v>142121</v>
      </c>
      <c r="F23" s="37"/>
      <c r="G23" s="38"/>
    </row>
    <row r="24" spans="1:7" ht="12.75">
      <c r="A24" s="4" t="s">
        <v>115</v>
      </c>
      <c r="C24" s="16">
        <v>1713</v>
      </c>
      <c r="D24" s="16"/>
      <c r="F24" s="37"/>
      <c r="G24" s="38"/>
    </row>
    <row r="25" spans="3:7" s="1" customFormat="1" ht="12.75">
      <c r="C25" s="31">
        <f>SUM(C23:C24)</f>
        <v>187129</v>
      </c>
      <c r="D25" s="31">
        <f>SUM(D23:D24)</f>
        <v>142121</v>
      </c>
      <c r="F25" s="37"/>
      <c r="G25" s="38"/>
    </row>
    <row r="26" spans="1:7" s="1" customFormat="1" ht="13.5" thickBot="1">
      <c r="A26" s="1" t="s">
        <v>42</v>
      </c>
      <c r="C26" s="25">
        <f>C25+C14</f>
        <v>262579</v>
      </c>
      <c r="D26" s="25">
        <f>D25+D14</f>
        <v>195734</v>
      </c>
      <c r="F26" s="37"/>
      <c r="G26" s="38"/>
    </row>
    <row r="27" spans="3:7" ht="24.75" customHeight="1" thickTop="1">
      <c r="C27" s="16"/>
      <c r="D27" s="16"/>
      <c r="F27" s="37"/>
      <c r="G27" s="38"/>
    </row>
    <row r="28" spans="1:7" ht="12.75">
      <c r="A28" s="2" t="s">
        <v>43</v>
      </c>
      <c r="C28" s="16"/>
      <c r="D28" s="16"/>
      <c r="F28" s="37"/>
      <c r="G28" s="38"/>
    </row>
    <row r="29" spans="1:7" ht="12.75">
      <c r="A29" s="1" t="s">
        <v>44</v>
      </c>
      <c r="C29" s="16"/>
      <c r="D29" s="16"/>
      <c r="F29" s="37"/>
      <c r="G29" s="38"/>
    </row>
    <row r="30" spans="1:7" ht="12.75">
      <c r="A30" t="s">
        <v>45</v>
      </c>
      <c r="C30" s="16">
        <v>65791</v>
      </c>
      <c r="D30" s="16">
        <v>65591</v>
      </c>
      <c r="F30" s="37"/>
      <c r="G30" s="38"/>
    </row>
    <row r="31" spans="1:7" ht="12.75">
      <c r="A31" t="s">
        <v>46</v>
      </c>
      <c r="C31" s="16">
        <v>3773</v>
      </c>
      <c r="D31" s="16">
        <v>3348</v>
      </c>
      <c r="F31" s="37"/>
      <c r="G31" s="38"/>
    </row>
    <row r="32" spans="1:7" ht="12.75">
      <c r="A32" t="s">
        <v>47</v>
      </c>
      <c r="C32" s="16">
        <v>-862</v>
      </c>
      <c r="D32" s="16">
        <v>-350</v>
      </c>
      <c r="F32" s="37"/>
      <c r="G32" s="38"/>
    </row>
    <row r="33" spans="1:7" ht="12.75">
      <c r="A33" t="s">
        <v>48</v>
      </c>
      <c r="C33" s="18">
        <v>101728</v>
      </c>
      <c r="D33" s="18">
        <v>73752</v>
      </c>
      <c r="F33" s="37"/>
      <c r="G33" s="38"/>
    </row>
    <row r="34" spans="3:7" s="1" customFormat="1" ht="12.75">
      <c r="C34" s="24">
        <f>SUM(C30:C33)</f>
        <v>170430</v>
      </c>
      <c r="D34" s="24">
        <f>SUM(D30:D33)</f>
        <v>142341</v>
      </c>
      <c r="F34" s="37"/>
      <c r="G34" s="38"/>
    </row>
    <row r="35" spans="1:7" s="1" customFormat="1" ht="12.75">
      <c r="A35" s="1" t="s">
        <v>22</v>
      </c>
      <c r="C35" s="24">
        <v>0</v>
      </c>
      <c r="D35" s="24">
        <v>326</v>
      </c>
      <c r="F35" s="37"/>
      <c r="G35" s="38"/>
    </row>
    <row r="36" spans="1:7" s="1" customFormat="1" ht="12.75">
      <c r="A36" s="1" t="s">
        <v>49</v>
      </c>
      <c r="C36" s="31">
        <f>SUM(C34:C35)</f>
        <v>170430</v>
      </c>
      <c r="D36" s="31">
        <f>SUM(D34:D35)</f>
        <v>142667</v>
      </c>
      <c r="F36" s="37"/>
      <c r="G36" s="38"/>
    </row>
    <row r="37" spans="3:7" ht="12.75">
      <c r="C37" s="16"/>
      <c r="D37" s="16"/>
      <c r="F37" s="37"/>
      <c r="G37" s="38"/>
    </row>
    <row r="38" spans="1:7" ht="12.75">
      <c r="A38" s="1" t="s">
        <v>50</v>
      </c>
      <c r="C38" s="16"/>
      <c r="D38" s="16"/>
      <c r="F38" s="37"/>
      <c r="G38" s="38"/>
    </row>
    <row r="39" spans="1:7" ht="12.75">
      <c r="A39" s="4" t="s">
        <v>52</v>
      </c>
      <c r="C39" s="16">
        <v>3195</v>
      </c>
      <c r="D39" s="16">
        <v>4310</v>
      </c>
      <c r="F39" s="37"/>
      <c r="G39" s="38"/>
    </row>
    <row r="40" spans="1:7" ht="12.75">
      <c r="A40" s="4" t="s">
        <v>53</v>
      </c>
      <c r="C40" s="16">
        <v>47</v>
      </c>
      <c r="D40" s="16">
        <v>39</v>
      </c>
      <c r="F40" s="37"/>
      <c r="G40" s="38"/>
    </row>
    <row r="41" spans="3:7" s="1" customFormat="1" ht="12.75">
      <c r="C41" s="31">
        <f>SUM(C39:C40)</f>
        <v>3242</v>
      </c>
      <c r="D41" s="31">
        <f>SUM(D39:D40)</f>
        <v>4349</v>
      </c>
      <c r="F41" s="37"/>
      <c r="G41" s="38"/>
    </row>
    <row r="42" spans="3:7" ht="12.75">
      <c r="C42" s="16"/>
      <c r="D42" s="16"/>
      <c r="F42" s="37"/>
      <c r="G42" s="38"/>
    </row>
    <row r="43" spans="1:7" ht="12.75">
      <c r="A43" s="1" t="s">
        <v>54</v>
      </c>
      <c r="C43" s="16"/>
      <c r="D43" s="16"/>
      <c r="F43" s="37"/>
      <c r="G43" s="38"/>
    </row>
    <row r="44" spans="1:7" ht="12.75">
      <c r="A44" s="4" t="s">
        <v>51</v>
      </c>
      <c r="C44" s="16">
        <v>1067</v>
      </c>
      <c r="D44" s="16">
        <v>828</v>
      </c>
      <c r="F44" s="37"/>
      <c r="G44" s="38"/>
    </row>
    <row r="45" spans="1:7" ht="12.75">
      <c r="A45" s="4" t="s">
        <v>52</v>
      </c>
      <c r="C45" s="16">
        <v>25002</v>
      </c>
      <c r="D45" s="16">
        <v>3847</v>
      </c>
      <c r="F45" s="37"/>
      <c r="G45" s="38"/>
    </row>
    <row r="46" spans="1:7" ht="12.75">
      <c r="A46" s="4" t="s">
        <v>40</v>
      </c>
      <c r="C46" s="16"/>
      <c r="D46" s="16">
        <v>0</v>
      </c>
      <c r="F46" s="37"/>
      <c r="G46" s="38"/>
    </row>
    <row r="47" spans="1:7" ht="12.75">
      <c r="A47" s="4" t="s">
        <v>55</v>
      </c>
      <c r="C47" s="16">
        <v>46558</v>
      </c>
      <c r="D47" s="16">
        <v>31884</v>
      </c>
      <c r="F47" s="37"/>
      <c r="G47" s="38"/>
    </row>
    <row r="48" spans="1:7" ht="12.75">
      <c r="A48" s="4" t="s">
        <v>56</v>
      </c>
      <c r="C48" s="16">
        <v>1321</v>
      </c>
      <c r="D48" s="16">
        <v>7406</v>
      </c>
      <c r="F48" s="37"/>
      <c r="G48" s="38"/>
    </row>
    <row r="49" spans="1:7" ht="12.75">
      <c r="A49" s="4" t="s">
        <v>57</v>
      </c>
      <c r="C49" s="16">
        <v>5222</v>
      </c>
      <c r="D49" s="16">
        <v>4753</v>
      </c>
      <c r="F49" s="37"/>
      <c r="G49" s="38"/>
    </row>
    <row r="50" spans="1:7" ht="12.75">
      <c r="A50" s="4" t="s">
        <v>58</v>
      </c>
      <c r="C50" s="18">
        <v>9737</v>
      </c>
      <c r="D50" s="18">
        <v>0</v>
      </c>
      <c r="F50" s="37"/>
      <c r="G50" s="38"/>
    </row>
    <row r="51" spans="3:7" s="1" customFormat="1" ht="12.75">
      <c r="C51" s="24">
        <f>SUM(C44:C50)</f>
        <v>88907</v>
      </c>
      <c r="D51" s="24">
        <f>SUM(D44:D50)</f>
        <v>48718</v>
      </c>
      <c r="F51" s="37"/>
      <c r="G51" s="38"/>
    </row>
    <row r="52" spans="1:7" ht="12.75">
      <c r="A52" t="s">
        <v>59</v>
      </c>
      <c r="C52" s="16"/>
      <c r="D52" s="16"/>
      <c r="F52" s="37"/>
      <c r="G52" s="38"/>
    </row>
    <row r="53" spans="3:7" s="1" customFormat="1" ht="12.75">
      <c r="C53" s="31">
        <f>SUM(C51:C52)</f>
        <v>88907</v>
      </c>
      <c r="D53" s="31">
        <f>SUM(D51:D52)</f>
        <v>48718</v>
      </c>
      <c r="F53" s="37"/>
      <c r="G53" s="38"/>
    </row>
    <row r="54" spans="1:7" s="1" customFormat="1" ht="12.75">
      <c r="A54" s="1" t="s">
        <v>60</v>
      </c>
      <c r="C54" s="31">
        <f>C53+C41</f>
        <v>92149</v>
      </c>
      <c r="D54" s="31">
        <f>D53+D41</f>
        <v>53067</v>
      </c>
      <c r="F54" s="37"/>
      <c r="G54" s="38"/>
    </row>
    <row r="55" spans="1:7" s="1" customFormat="1" ht="13.5" thickBot="1">
      <c r="A55" s="1" t="s">
        <v>61</v>
      </c>
      <c r="C55" s="25">
        <f>C54+C36</f>
        <v>262579</v>
      </c>
      <c r="D55" s="25">
        <f>D54+D36</f>
        <v>195734</v>
      </c>
      <c r="F55" s="37"/>
      <c r="G55" s="38"/>
    </row>
    <row r="56" spans="3:7" ht="13.5" thickTop="1">
      <c r="C56" s="3">
        <f>C55-C26</f>
        <v>0</v>
      </c>
      <c r="D56" s="16"/>
      <c r="F56" s="37"/>
      <c r="G56" s="38"/>
    </row>
    <row r="57" spans="1:7" ht="12.75">
      <c r="A57" s="1" t="s">
        <v>106</v>
      </c>
      <c r="C57" s="14">
        <f>C36/(C30*2)</f>
        <v>1.2952379504795488</v>
      </c>
      <c r="D57" s="14">
        <f>D36/(D30*2)</f>
        <v>1.0875501212056533</v>
      </c>
      <c r="E57" s="32"/>
      <c r="F57" s="3"/>
      <c r="G57" s="38"/>
    </row>
    <row r="58" spans="3:7" ht="12.75">
      <c r="C58" s="32"/>
      <c r="D58" s="32"/>
      <c r="E58" s="32"/>
      <c r="F58" s="32"/>
      <c r="G58" s="32"/>
    </row>
    <row r="59" spans="3:4" ht="12.75">
      <c r="C59" s="16"/>
      <c r="D59" s="16"/>
    </row>
    <row r="60" spans="3:4" ht="12.75">
      <c r="C60" s="16"/>
      <c r="D60" s="16"/>
    </row>
    <row r="61" spans="3:4" ht="12.75">
      <c r="C61" s="16"/>
      <c r="D61" s="16"/>
    </row>
    <row r="62" spans="3:4" ht="12.75">
      <c r="C62" s="16"/>
      <c r="D62" s="16"/>
    </row>
    <row r="63" spans="3:4" ht="12.75">
      <c r="C63" s="16"/>
      <c r="D63" s="16"/>
    </row>
    <row r="64" spans="3:4" ht="12.75">
      <c r="C64" s="16"/>
      <c r="D64" s="16"/>
    </row>
    <row r="65" spans="3:4" ht="12.75">
      <c r="C65" s="16"/>
      <c r="D65" s="16"/>
    </row>
    <row r="66" spans="3:4" ht="12.75">
      <c r="C66" s="16"/>
      <c r="D66" s="16"/>
    </row>
    <row r="67" spans="3:4" ht="12.75">
      <c r="C67" s="16"/>
      <c r="D67" s="16"/>
    </row>
    <row r="68" spans="3:4" ht="12.75">
      <c r="C68" s="16"/>
      <c r="D68" s="16"/>
    </row>
    <row r="69" spans="3:4" ht="12.75">
      <c r="C69" s="16"/>
      <c r="D69" s="16"/>
    </row>
  </sheetData>
  <sheetProtection/>
  <printOptions horizontalCentered="1"/>
  <pageMargins left="0.35" right="0" top="0.25" bottom="0.59" header="0.25" footer="0.25"/>
  <pageSetup horizontalDpi="600" verticalDpi="600" orientation="portrait" paperSize="9" scale="90" r:id="rId1"/>
  <headerFooter alignWithMargins="0">
    <oddFooter>&amp;CThe condensed consolidated balance sheet should be read in conjunction with the audited financial statements for the year ended 30 June 2007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44"/>
  <sheetViews>
    <sheetView zoomScale="115" zoomScaleNormal="115" zoomScalePageLayoutView="0" workbookViewId="0" topLeftCell="A1">
      <pane xSplit="2" ySplit="7" topLeftCell="G29" activePane="bottomRight" state="frozen"/>
      <selection pane="topLeft" activeCell="A1" sqref="A1:A16384"/>
      <selection pane="topRight" activeCell="A1" sqref="A1:A16384"/>
      <selection pane="bottomLeft" activeCell="A1" sqref="A1:A16384"/>
      <selection pane="bottomRight" activeCell="K20" sqref="K20"/>
    </sheetView>
  </sheetViews>
  <sheetFormatPr defaultColWidth="9.33203125" defaultRowHeight="12.75"/>
  <cols>
    <col min="1" max="1" width="31.16015625" style="43" customWidth="1"/>
    <col min="2" max="2" width="5.33203125" style="43" bestFit="1" customWidth="1"/>
    <col min="3" max="8" width="17.33203125" style="20" customWidth="1"/>
    <col min="9" max="9" width="17.33203125" style="41" customWidth="1"/>
    <col min="10" max="10" width="17.33203125" style="20" customWidth="1"/>
    <col min="11" max="11" width="17.33203125" style="41" customWidth="1"/>
    <col min="12" max="49" width="9.33203125" style="20" customWidth="1"/>
    <col min="50" max="16384" width="9.33203125" style="43" customWidth="1"/>
  </cols>
  <sheetData>
    <row r="1" spans="1:11" ht="16.5">
      <c r="A1" s="39" t="s">
        <v>87</v>
      </c>
      <c r="B1" s="40"/>
      <c r="K1" s="42" t="str">
        <f>'Income Stt'!G1</f>
        <v>Date : 28 · 08 · 2008</v>
      </c>
    </row>
    <row r="2" spans="1:2" ht="13.5">
      <c r="A2" s="44" t="s">
        <v>62</v>
      </c>
      <c r="B2" s="40"/>
    </row>
    <row r="3" spans="1:2" ht="13.5">
      <c r="A3" s="44" t="s">
        <v>116</v>
      </c>
      <c r="B3" s="40"/>
    </row>
    <row r="5" spans="3:49" s="45" customFormat="1" ht="12.75">
      <c r="C5" s="81" t="s">
        <v>63</v>
      </c>
      <c r="D5" s="81"/>
      <c r="E5" s="81"/>
      <c r="F5" s="81"/>
      <c r="G5" s="81"/>
      <c r="H5" s="81"/>
      <c r="I5" s="81"/>
      <c r="J5" s="46" t="s">
        <v>69</v>
      </c>
      <c r="K5" s="46" t="s">
        <v>49</v>
      </c>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row>
    <row r="6" spans="3:49" s="45" customFormat="1" ht="12.75">
      <c r="C6" s="40"/>
      <c r="D6" s="80" t="s">
        <v>64</v>
      </c>
      <c r="E6" s="80"/>
      <c r="F6" s="80"/>
      <c r="G6" s="80"/>
      <c r="H6" s="46" t="s">
        <v>105</v>
      </c>
      <c r="I6" s="46"/>
      <c r="J6" s="46"/>
      <c r="K6" s="46"/>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row>
    <row r="7" spans="2:49" s="48" customFormat="1" ht="25.5">
      <c r="B7" s="49"/>
      <c r="C7" s="50" t="s">
        <v>65</v>
      </c>
      <c r="D7" s="50" t="s">
        <v>66</v>
      </c>
      <c r="E7" s="50" t="s">
        <v>93</v>
      </c>
      <c r="F7" s="50" t="s">
        <v>94</v>
      </c>
      <c r="G7" s="50" t="s">
        <v>95</v>
      </c>
      <c r="H7" s="50" t="s">
        <v>67</v>
      </c>
      <c r="I7" s="50" t="s">
        <v>68</v>
      </c>
      <c r="J7" s="50"/>
      <c r="K7" s="50"/>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row>
    <row r="8" spans="3:49" s="45" customFormat="1" ht="12.75">
      <c r="C8" s="46" t="s">
        <v>4</v>
      </c>
      <c r="D8" s="46" t="s">
        <v>4</v>
      </c>
      <c r="E8" s="46" t="s">
        <v>4</v>
      </c>
      <c r="F8" s="46" t="s">
        <v>4</v>
      </c>
      <c r="G8" s="46" t="s">
        <v>4</v>
      </c>
      <c r="H8" s="46" t="s">
        <v>4</v>
      </c>
      <c r="I8" s="46" t="s">
        <v>4</v>
      </c>
      <c r="J8" s="46" t="s">
        <v>4</v>
      </c>
      <c r="K8" s="46" t="s">
        <v>4</v>
      </c>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3:11" ht="12.75">
      <c r="C9" s="52"/>
      <c r="D9" s="52"/>
      <c r="E9" s="52"/>
      <c r="F9" s="52"/>
      <c r="G9" s="52"/>
      <c r="H9" s="52"/>
      <c r="I9" s="53">
        <f>SUM(C9:H9)</f>
        <v>0</v>
      </c>
      <c r="J9" s="52"/>
      <c r="K9" s="53">
        <f>SUM(I9:J9)</f>
        <v>0</v>
      </c>
    </row>
    <row r="10" spans="1:11" ht="12.75">
      <c r="A10" s="54" t="s">
        <v>72</v>
      </c>
      <c r="C10" s="52"/>
      <c r="D10" s="52"/>
      <c r="E10" s="52"/>
      <c r="F10" s="52"/>
      <c r="G10" s="52"/>
      <c r="H10" s="52"/>
      <c r="I10" s="53">
        <f aca="true" t="shared" si="0" ref="I10:I29">SUM(C10:H10)</f>
        <v>0</v>
      </c>
      <c r="J10" s="52"/>
      <c r="K10" s="53">
        <f aca="true" t="shared" si="1" ref="K10:K29">SUM(I10:J10)</f>
        <v>0</v>
      </c>
    </row>
    <row r="11" spans="1:11" ht="12.75">
      <c r="A11" s="55" t="s">
        <v>96</v>
      </c>
      <c r="C11" s="52">
        <v>63586</v>
      </c>
      <c r="D11" s="52">
        <v>1195</v>
      </c>
      <c r="E11" s="52">
        <v>0</v>
      </c>
      <c r="F11" s="52">
        <v>-101</v>
      </c>
      <c r="G11" s="52">
        <v>0</v>
      </c>
      <c r="H11" s="52">
        <v>54166</v>
      </c>
      <c r="I11" s="53">
        <f t="shared" si="0"/>
        <v>118846</v>
      </c>
      <c r="J11" s="52"/>
      <c r="K11" s="53">
        <f t="shared" si="1"/>
        <v>118846</v>
      </c>
    </row>
    <row r="12" spans="1:11" ht="12.75">
      <c r="A12" s="56" t="s">
        <v>73</v>
      </c>
      <c r="C12" s="52"/>
      <c r="D12" s="52"/>
      <c r="E12" s="52"/>
      <c r="F12" s="52"/>
      <c r="G12" s="52"/>
      <c r="H12" s="52"/>
      <c r="I12" s="53">
        <f t="shared" si="0"/>
        <v>0</v>
      </c>
      <c r="J12" s="52"/>
      <c r="K12" s="53">
        <f t="shared" si="1"/>
        <v>0</v>
      </c>
    </row>
    <row r="13" spans="1:11" ht="12.75">
      <c r="A13" s="57" t="s">
        <v>74</v>
      </c>
      <c r="C13" s="52"/>
      <c r="D13" s="52"/>
      <c r="E13" s="52"/>
      <c r="F13" s="52"/>
      <c r="G13" s="52">
        <v>42</v>
      </c>
      <c r="H13" s="52"/>
      <c r="I13" s="53">
        <f t="shared" si="0"/>
        <v>42</v>
      </c>
      <c r="J13" s="52"/>
      <c r="K13" s="53">
        <f t="shared" si="1"/>
        <v>42</v>
      </c>
    </row>
    <row r="14" spans="1:11" ht="12.75">
      <c r="A14" s="57" t="s">
        <v>101</v>
      </c>
      <c r="C14" s="58"/>
      <c r="D14" s="58"/>
      <c r="E14" s="58"/>
      <c r="F14" s="58"/>
      <c r="G14" s="58"/>
      <c r="H14" s="58">
        <v>113</v>
      </c>
      <c r="I14" s="59">
        <f t="shared" si="0"/>
        <v>113</v>
      </c>
      <c r="J14" s="58"/>
      <c r="K14" s="59">
        <f t="shared" si="1"/>
        <v>113</v>
      </c>
    </row>
    <row r="15" spans="1:11" ht="12.75">
      <c r="A15" s="54" t="s">
        <v>75</v>
      </c>
      <c r="C15" s="52">
        <f>SUM(C11:C14)</f>
        <v>63586</v>
      </c>
      <c r="D15" s="52">
        <f aca="true" t="shared" si="2" ref="D15:K15">SUM(D11:D14)</f>
        <v>1195</v>
      </c>
      <c r="E15" s="52">
        <f t="shared" si="2"/>
        <v>0</v>
      </c>
      <c r="F15" s="52">
        <f t="shared" si="2"/>
        <v>-101</v>
      </c>
      <c r="G15" s="52">
        <f t="shared" si="2"/>
        <v>42</v>
      </c>
      <c r="H15" s="52">
        <f t="shared" si="2"/>
        <v>54279</v>
      </c>
      <c r="I15" s="53">
        <f t="shared" si="2"/>
        <v>119001</v>
      </c>
      <c r="J15" s="52">
        <f t="shared" si="2"/>
        <v>0</v>
      </c>
      <c r="K15" s="53">
        <f t="shared" si="2"/>
        <v>119001</v>
      </c>
    </row>
    <row r="16" spans="3:11" ht="12.75">
      <c r="C16" s="52"/>
      <c r="D16" s="52"/>
      <c r="E16" s="52"/>
      <c r="F16" s="52"/>
      <c r="G16" s="52"/>
      <c r="H16" s="52"/>
      <c r="I16" s="53">
        <f t="shared" si="0"/>
        <v>0</v>
      </c>
      <c r="J16" s="52"/>
      <c r="K16" s="53">
        <f t="shared" si="1"/>
        <v>0</v>
      </c>
    </row>
    <row r="17" spans="1:11" ht="12.75">
      <c r="A17" s="60" t="s">
        <v>102</v>
      </c>
      <c r="C17" s="52"/>
      <c r="D17" s="52"/>
      <c r="E17" s="52"/>
      <c r="F17" s="52"/>
      <c r="G17" s="52"/>
      <c r="H17" s="52"/>
      <c r="I17" s="53">
        <f t="shared" si="0"/>
        <v>0</v>
      </c>
      <c r="J17" s="52">
        <v>305</v>
      </c>
      <c r="K17" s="53">
        <f t="shared" si="1"/>
        <v>305</v>
      </c>
    </row>
    <row r="18" spans="1:11" ht="12.75">
      <c r="A18" s="60" t="s">
        <v>103</v>
      </c>
      <c r="C18" s="52"/>
      <c r="D18" s="52"/>
      <c r="E18" s="52"/>
      <c r="F18" s="52"/>
      <c r="G18" s="52"/>
      <c r="H18" s="52"/>
      <c r="I18" s="53">
        <f t="shared" si="0"/>
        <v>0</v>
      </c>
      <c r="J18" s="52">
        <v>21</v>
      </c>
      <c r="K18" s="53">
        <f t="shared" si="1"/>
        <v>21</v>
      </c>
    </row>
    <row r="19" spans="1:11" ht="12.75">
      <c r="A19" s="55" t="s">
        <v>97</v>
      </c>
      <c r="C19" s="58"/>
      <c r="D19" s="58"/>
      <c r="E19" s="58"/>
      <c r="F19" s="58">
        <f>-344-8</f>
        <v>-352</v>
      </c>
      <c r="G19" s="58"/>
      <c r="H19" s="58">
        <v>13</v>
      </c>
      <c r="I19" s="59">
        <f t="shared" si="0"/>
        <v>-339</v>
      </c>
      <c r="J19" s="58"/>
      <c r="K19" s="59">
        <f t="shared" si="1"/>
        <v>-339</v>
      </c>
    </row>
    <row r="20" spans="1:11" ht="12.75">
      <c r="A20" s="43" t="s">
        <v>76</v>
      </c>
      <c r="C20" s="52">
        <f aca="true" t="shared" si="3" ref="C20:K20">SUM(C15:C19)</f>
        <v>63586</v>
      </c>
      <c r="D20" s="52">
        <f t="shared" si="3"/>
        <v>1195</v>
      </c>
      <c r="E20" s="52">
        <f t="shared" si="3"/>
        <v>0</v>
      </c>
      <c r="F20" s="52">
        <f t="shared" si="3"/>
        <v>-453</v>
      </c>
      <c r="G20" s="52">
        <f t="shared" si="3"/>
        <v>42</v>
      </c>
      <c r="H20" s="52">
        <f t="shared" si="3"/>
        <v>54292</v>
      </c>
      <c r="I20" s="53">
        <f t="shared" si="3"/>
        <v>118662</v>
      </c>
      <c r="J20" s="52">
        <f t="shared" si="3"/>
        <v>326</v>
      </c>
      <c r="K20" s="53">
        <f t="shared" si="3"/>
        <v>118988</v>
      </c>
    </row>
    <row r="21" spans="1:11" ht="12.75">
      <c r="A21" s="55" t="s">
        <v>98</v>
      </c>
      <c r="C21" s="52"/>
      <c r="D21" s="52"/>
      <c r="E21" s="52"/>
      <c r="F21" s="52"/>
      <c r="G21" s="52"/>
      <c r="H21" s="52"/>
      <c r="I21" s="53">
        <f>SUM(C21:H21)</f>
        <v>0</v>
      </c>
      <c r="J21" s="52"/>
      <c r="K21" s="53">
        <f>SUM(I21:J21)</f>
        <v>0</v>
      </c>
    </row>
    <row r="22" spans="1:11" ht="12.75">
      <c r="A22" s="61" t="s">
        <v>99</v>
      </c>
      <c r="C22" s="52"/>
      <c r="D22" s="52"/>
      <c r="E22" s="52"/>
      <c r="F22" s="52"/>
      <c r="G22" s="52"/>
      <c r="H22" s="62">
        <v>-9556</v>
      </c>
      <c r="I22" s="53">
        <f>SUM(C22:H22)</f>
        <v>-9556</v>
      </c>
      <c r="J22" s="52"/>
      <c r="K22" s="53">
        <f>SUM(I22:J22)</f>
        <v>-9556</v>
      </c>
    </row>
    <row r="23" spans="1:11" ht="12.75">
      <c r="A23" s="61" t="s">
        <v>100</v>
      </c>
      <c r="C23" s="52"/>
      <c r="D23" s="52"/>
      <c r="E23" s="52"/>
      <c r="F23" s="52"/>
      <c r="G23" s="52"/>
      <c r="H23" s="62">
        <v>-2387</v>
      </c>
      <c r="I23" s="53">
        <f>SUM(C23:H23)</f>
        <v>-2387</v>
      </c>
      <c r="J23" s="52"/>
      <c r="K23" s="53">
        <f>SUM(I23:J23)</f>
        <v>-2387</v>
      </c>
    </row>
    <row r="24" spans="1:11" ht="12.75">
      <c r="A24" s="55" t="s">
        <v>19</v>
      </c>
      <c r="C24" s="52"/>
      <c r="D24" s="52"/>
      <c r="E24" s="52"/>
      <c r="F24" s="52"/>
      <c r="G24" s="52"/>
      <c r="H24" s="62">
        <f>+'Income Stt'!G31</f>
        <v>31403</v>
      </c>
      <c r="I24" s="53">
        <f t="shared" si="0"/>
        <v>31403</v>
      </c>
      <c r="J24" s="52"/>
      <c r="K24" s="53">
        <f t="shared" si="1"/>
        <v>31403</v>
      </c>
    </row>
    <row r="25" spans="1:11" ht="12.75">
      <c r="A25" s="43" t="s">
        <v>70</v>
      </c>
      <c r="C25" s="63">
        <f aca="true" t="shared" si="4" ref="C25:K25">SUM(C20:C24)</f>
        <v>63586</v>
      </c>
      <c r="D25" s="63">
        <f t="shared" si="4"/>
        <v>1195</v>
      </c>
      <c r="E25" s="63">
        <f t="shared" si="4"/>
        <v>0</v>
      </c>
      <c r="F25" s="63">
        <f t="shared" si="4"/>
        <v>-453</v>
      </c>
      <c r="G25" s="63">
        <f t="shared" si="4"/>
        <v>42</v>
      </c>
      <c r="H25" s="63">
        <f t="shared" si="4"/>
        <v>73752</v>
      </c>
      <c r="I25" s="64">
        <f t="shared" si="4"/>
        <v>138122</v>
      </c>
      <c r="J25" s="63">
        <f t="shared" si="4"/>
        <v>326</v>
      </c>
      <c r="K25" s="64">
        <f t="shared" si="4"/>
        <v>138448</v>
      </c>
    </row>
    <row r="26" spans="3:11" ht="12.75">
      <c r="C26" s="65"/>
      <c r="D26" s="65"/>
      <c r="E26" s="65"/>
      <c r="F26" s="65"/>
      <c r="G26" s="65"/>
      <c r="H26" s="65"/>
      <c r="I26" s="66">
        <f t="shared" si="0"/>
        <v>0</v>
      </c>
      <c r="J26" s="65"/>
      <c r="K26" s="66">
        <f t="shared" si="1"/>
        <v>0</v>
      </c>
    </row>
    <row r="27" spans="1:11" ht="12.75">
      <c r="A27" s="55" t="s">
        <v>77</v>
      </c>
      <c r="C27" s="52"/>
      <c r="D27" s="52"/>
      <c r="E27" s="52"/>
      <c r="F27" s="52"/>
      <c r="G27" s="52"/>
      <c r="H27" s="52"/>
      <c r="I27" s="53">
        <f t="shared" si="0"/>
        <v>0</v>
      </c>
      <c r="J27" s="52"/>
      <c r="K27" s="53">
        <f t="shared" si="1"/>
        <v>0</v>
      </c>
    </row>
    <row r="28" spans="1:11" ht="12.75">
      <c r="A28" s="61" t="s">
        <v>78</v>
      </c>
      <c r="C28" s="52">
        <v>2004</v>
      </c>
      <c r="D28" s="52">
        <v>1865</v>
      </c>
      <c r="E28" s="52"/>
      <c r="F28" s="52"/>
      <c r="G28" s="52"/>
      <c r="H28" s="52"/>
      <c r="I28" s="53">
        <f t="shared" si="0"/>
        <v>3869</v>
      </c>
      <c r="J28" s="52"/>
      <c r="K28" s="53">
        <f t="shared" si="1"/>
        <v>3869</v>
      </c>
    </row>
    <row r="29" spans="1:11" ht="12.75">
      <c r="A29" s="55" t="s">
        <v>71</v>
      </c>
      <c r="C29" s="52"/>
      <c r="D29" s="52">
        <v>288</v>
      </c>
      <c r="E29" s="52"/>
      <c r="F29" s="52"/>
      <c r="G29" s="52">
        <v>62</v>
      </c>
      <c r="H29" s="52"/>
      <c r="I29" s="53">
        <f t="shared" si="0"/>
        <v>350</v>
      </c>
      <c r="J29" s="52"/>
      <c r="K29" s="53">
        <f t="shared" si="1"/>
        <v>350</v>
      </c>
    </row>
    <row r="30" spans="1:11" ht="13.5" thickBot="1">
      <c r="A30" s="54" t="s">
        <v>119</v>
      </c>
      <c r="C30" s="67">
        <f>SUM(C25:C29)</f>
        <v>65590</v>
      </c>
      <c r="D30" s="67">
        <f aca="true" t="shared" si="5" ref="D30:K30">SUM(D25:D29)</f>
        <v>3348</v>
      </c>
      <c r="E30" s="67">
        <f t="shared" si="5"/>
        <v>0</v>
      </c>
      <c r="F30" s="67">
        <f t="shared" si="5"/>
        <v>-453</v>
      </c>
      <c r="G30" s="67">
        <f t="shared" si="5"/>
        <v>104</v>
      </c>
      <c r="H30" s="67">
        <f t="shared" si="5"/>
        <v>73752</v>
      </c>
      <c r="I30" s="67">
        <f t="shared" si="5"/>
        <v>142341</v>
      </c>
      <c r="J30" s="67">
        <f t="shared" si="5"/>
        <v>326</v>
      </c>
      <c r="K30" s="67">
        <f t="shared" si="5"/>
        <v>142667</v>
      </c>
    </row>
    <row r="31" ht="13.5" thickTop="1"/>
    <row r="32" spans="1:11" ht="12.75">
      <c r="A32" s="54" t="s">
        <v>107</v>
      </c>
      <c r="C32" s="52">
        <v>65590</v>
      </c>
      <c r="D32" s="52">
        <v>3348</v>
      </c>
      <c r="E32" s="52"/>
      <c r="F32" s="52">
        <v>-453</v>
      </c>
      <c r="G32" s="52">
        <v>104</v>
      </c>
      <c r="H32" s="52">
        <v>73752</v>
      </c>
      <c r="I32" s="53">
        <f>SUM(C32:H32)</f>
        <v>142341</v>
      </c>
      <c r="J32" s="52">
        <v>326</v>
      </c>
      <c r="K32" s="53">
        <f>SUM(I32:J32)</f>
        <v>142667</v>
      </c>
    </row>
    <row r="33" spans="1:49" s="69" customFormat="1" ht="12.75">
      <c r="A33" s="68" t="s">
        <v>97</v>
      </c>
      <c r="C33" s="65"/>
      <c r="D33" s="65"/>
      <c r="E33" s="65"/>
      <c r="F33" s="65">
        <f>-44-268-263+167</f>
        <v>-408</v>
      </c>
      <c r="G33" s="65"/>
      <c r="H33" s="65"/>
      <c r="I33" s="53">
        <f aca="true" t="shared" si="6" ref="I33:I43">SUM(C33:H33)</f>
        <v>-408</v>
      </c>
      <c r="J33" s="65"/>
      <c r="K33" s="53">
        <f aca="true" t="shared" si="7" ref="K33:K43">SUM(I33:J33)</f>
        <v>-408</v>
      </c>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row>
    <row r="34" spans="1:49" s="69" customFormat="1" ht="12.75">
      <c r="A34" s="68" t="s">
        <v>111</v>
      </c>
      <c r="C34" s="65"/>
      <c r="D34" s="65"/>
      <c r="E34" s="65"/>
      <c r="F34" s="65"/>
      <c r="G34" s="65"/>
      <c r="H34" s="65"/>
      <c r="I34" s="53">
        <f t="shared" si="6"/>
        <v>0</v>
      </c>
      <c r="J34" s="65">
        <v>-339.041</v>
      </c>
      <c r="K34" s="53">
        <f t="shared" si="7"/>
        <v>-339.041</v>
      </c>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row>
    <row r="35" spans="1:49" s="69" customFormat="1" ht="12.75">
      <c r="A35" s="75" t="s">
        <v>118</v>
      </c>
      <c r="C35" s="65"/>
      <c r="D35" s="65"/>
      <c r="E35" s="65"/>
      <c r="F35" s="65"/>
      <c r="G35" s="65"/>
      <c r="H35" s="65">
        <f>-122-35</f>
        <v>-157</v>
      </c>
      <c r="I35" s="53">
        <f t="shared" si="6"/>
        <v>-157</v>
      </c>
      <c r="J35" s="65"/>
      <c r="K35" s="53">
        <f t="shared" si="7"/>
        <v>-157</v>
      </c>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row>
    <row r="36" spans="1:49" s="69" customFormat="1" ht="12.75">
      <c r="A36" s="68" t="s">
        <v>77</v>
      </c>
      <c r="C36" s="65"/>
      <c r="D36" s="65"/>
      <c r="E36" s="65"/>
      <c r="F36" s="65"/>
      <c r="G36" s="65"/>
      <c r="H36" s="65"/>
      <c r="I36" s="53">
        <f t="shared" si="6"/>
        <v>0</v>
      </c>
      <c r="J36" s="65"/>
      <c r="K36" s="53">
        <f t="shared" si="7"/>
        <v>0</v>
      </c>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row>
    <row r="37" spans="1:49" s="69" customFormat="1" ht="12.75">
      <c r="A37" s="71" t="s">
        <v>78</v>
      </c>
      <c r="C37" s="65">
        <v>201</v>
      </c>
      <c r="D37" s="65">
        <v>347</v>
      </c>
      <c r="E37" s="65"/>
      <c r="F37" s="65"/>
      <c r="G37" s="65"/>
      <c r="H37" s="65"/>
      <c r="I37" s="53">
        <f t="shared" si="6"/>
        <v>548</v>
      </c>
      <c r="J37" s="65"/>
      <c r="K37" s="53">
        <f t="shared" si="7"/>
        <v>548</v>
      </c>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row>
    <row r="38" spans="1:49" s="69" customFormat="1" ht="12.75">
      <c r="A38" s="71" t="s">
        <v>71</v>
      </c>
      <c r="C38" s="65"/>
      <c r="D38" s="65">
        <v>78</v>
      </c>
      <c r="E38" s="65"/>
      <c r="F38" s="65"/>
      <c r="G38" s="65">
        <v>-78</v>
      </c>
      <c r="H38" s="65"/>
      <c r="I38" s="53">
        <f t="shared" si="6"/>
        <v>0</v>
      </c>
      <c r="J38" s="65"/>
      <c r="K38" s="53">
        <f t="shared" si="7"/>
        <v>0</v>
      </c>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row>
    <row r="39" spans="1:49" s="69" customFormat="1" ht="12.75">
      <c r="A39" s="72" t="s">
        <v>108</v>
      </c>
      <c r="C39" s="65"/>
      <c r="D39" s="65"/>
      <c r="E39" s="65"/>
      <c r="F39" s="65"/>
      <c r="G39" s="65">
        <v>-26</v>
      </c>
      <c r="H39" s="65">
        <v>26</v>
      </c>
      <c r="I39" s="53">
        <f t="shared" si="6"/>
        <v>0</v>
      </c>
      <c r="J39" s="65"/>
      <c r="K39" s="53">
        <f t="shared" si="7"/>
        <v>0</v>
      </c>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row>
    <row r="40" spans="1:11" ht="12.75">
      <c r="A40" s="61" t="s">
        <v>98</v>
      </c>
      <c r="C40" s="52"/>
      <c r="D40" s="52"/>
      <c r="E40" s="52"/>
      <c r="F40" s="52"/>
      <c r="G40" s="52"/>
      <c r="H40" s="52"/>
      <c r="I40" s="53">
        <f>SUM(C40:H40)</f>
        <v>0</v>
      </c>
      <c r="J40" s="52"/>
      <c r="K40" s="53">
        <f>SUM(I40:J40)</f>
        <v>0</v>
      </c>
    </row>
    <row r="41" spans="1:11" ht="12.75">
      <c r="A41" s="74" t="s">
        <v>99</v>
      </c>
      <c r="C41" s="52"/>
      <c r="D41" s="52"/>
      <c r="E41" s="52"/>
      <c r="F41" s="52"/>
      <c r="G41" s="52"/>
      <c r="H41" s="62">
        <f>-4869-9737</f>
        <v>-14606</v>
      </c>
      <c r="I41" s="53">
        <f>SUM(C41:H41)</f>
        <v>-14606</v>
      </c>
      <c r="J41" s="52"/>
      <c r="K41" s="53">
        <f>SUM(I41:J41)</f>
        <v>-14606</v>
      </c>
    </row>
    <row r="42" spans="1:11" ht="12.75" hidden="1">
      <c r="A42" s="74" t="s">
        <v>100</v>
      </c>
      <c r="C42" s="52"/>
      <c r="D42" s="52"/>
      <c r="E42" s="52"/>
      <c r="F42" s="52"/>
      <c r="G42" s="52"/>
      <c r="H42" s="62"/>
      <c r="I42" s="53">
        <f>SUM(C42:H42)</f>
        <v>0</v>
      </c>
      <c r="J42" s="52"/>
      <c r="K42" s="53">
        <f>SUM(I42:J42)</f>
        <v>0</v>
      </c>
    </row>
    <row r="43" spans="1:49" s="69" customFormat="1" ht="12.75">
      <c r="A43" s="55" t="s">
        <v>19</v>
      </c>
      <c r="C43" s="65"/>
      <c r="D43" s="65"/>
      <c r="E43" s="65"/>
      <c r="F43" s="65"/>
      <c r="G43" s="65"/>
      <c r="H43" s="65">
        <f>'Income Stt'!F31</f>
        <v>42712.49556981443</v>
      </c>
      <c r="I43" s="53">
        <f t="shared" si="6"/>
        <v>42712.49556981443</v>
      </c>
      <c r="J43" s="73">
        <f>(10.968-8.973+10.925)</f>
        <v>12.92</v>
      </c>
      <c r="K43" s="53">
        <f t="shared" si="7"/>
        <v>42725.41556981443</v>
      </c>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row>
    <row r="44" spans="1:11" ht="13.5" thickBot="1">
      <c r="A44" s="54" t="s">
        <v>117</v>
      </c>
      <c r="C44" s="67">
        <f aca="true" t="shared" si="8" ref="C44:J44">SUM(C32:C43)</f>
        <v>65791</v>
      </c>
      <c r="D44" s="67">
        <f t="shared" si="8"/>
        <v>3773</v>
      </c>
      <c r="E44" s="67">
        <f t="shared" si="8"/>
        <v>0</v>
      </c>
      <c r="F44" s="67">
        <f t="shared" si="8"/>
        <v>-861</v>
      </c>
      <c r="G44" s="67">
        <f t="shared" si="8"/>
        <v>0</v>
      </c>
      <c r="H44" s="67">
        <f t="shared" si="8"/>
        <v>101727.49556981443</v>
      </c>
      <c r="I44" s="67">
        <f t="shared" si="8"/>
        <v>170430.49556981443</v>
      </c>
      <c r="J44" s="67">
        <f t="shared" si="8"/>
        <v>-0.12099999999999689</v>
      </c>
      <c r="K44" s="67">
        <f>SUM(K32:K43)</f>
        <v>170430.37456981442</v>
      </c>
    </row>
    <row r="45" ht="13.5" thickTop="1"/>
  </sheetData>
  <sheetProtection/>
  <mergeCells count="2">
    <mergeCell ref="D6:G6"/>
    <mergeCell ref="C5:I5"/>
  </mergeCells>
  <printOptions/>
  <pageMargins left="0" right="0" top="0.43" bottom="0" header="0" footer="0"/>
  <pageSetup fitToHeight="1" fitToWidth="1" horizontalDpi="600" verticalDpi="600" orientation="landscape" paperSize="9" scale="91" r:id="rId2"/>
  <headerFooter alignWithMargins="0">
    <oddFooter>&amp;CThe condensed consolidated statement of changes in equity should be read in conjunction with the audited financial statements for the year ended 30 June 2007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W23"/>
  <sheetViews>
    <sheetView tabSelected="1" zoomScalePageLayoutView="0" workbookViewId="0" topLeftCell="A1">
      <selection activeCell="A1" sqref="A1:A16384"/>
    </sheetView>
  </sheetViews>
  <sheetFormatPr defaultColWidth="9.33203125" defaultRowHeight="12.75"/>
  <cols>
    <col min="1" max="1" width="69.66015625" style="0" customWidth="1"/>
    <col min="2" max="2" width="9.33203125" style="15" customWidth="1"/>
    <col min="3" max="4" width="23.16015625" style="16" customWidth="1"/>
  </cols>
  <sheetData>
    <row r="1" spans="1:49" ht="16.5">
      <c r="A1" s="12" t="s">
        <v>87</v>
      </c>
      <c r="B1" s="11"/>
      <c r="D1" s="22" t="str">
        <f>'Income Stt'!G1</f>
        <v>Date : 28 · 08 · 2008</v>
      </c>
      <c r="E1" s="3"/>
      <c r="F1" s="3"/>
      <c r="G1" s="3"/>
      <c r="H1" s="3"/>
      <c r="I1" s="14"/>
      <c r="J1" s="3"/>
      <c r="K1" s="1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row>
    <row r="2" spans="1:49" ht="13.5">
      <c r="A2" s="13" t="s">
        <v>79</v>
      </c>
      <c r="B2" s="11"/>
      <c r="E2" s="3"/>
      <c r="F2" s="3"/>
      <c r="G2" s="3"/>
      <c r="H2" s="3"/>
      <c r="I2" s="14"/>
      <c r="J2" s="3"/>
      <c r="K2" s="14"/>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ht="13.5">
      <c r="A3" s="13" t="str">
        <f>'Income Stt'!A3</f>
        <v>FOR THE PERIOD ENDED 30 JUNE 2008</v>
      </c>
      <c r="B3" s="11"/>
      <c r="E3" s="3"/>
      <c r="F3" s="3"/>
      <c r="G3" s="3"/>
      <c r="H3" s="3"/>
      <c r="I3" s="14"/>
      <c r="J3" s="3"/>
      <c r="K3" s="14"/>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5" spans="3:4" ht="12.75">
      <c r="C5" s="82" t="str">
        <f>'Income Stt'!F5</f>
        <v>Year to date ended</v>
      </c>
      <c r="D5" s="82"/>
    </row>
    <row r="6" spans="2:6" ht="12.75">
      <c r="B6" s="11"/>
      <c r="C6" s="9">
        <f>'Income Stt'!F6</f>
        <v>39629</v>
      </c>
      <c r="D6" s="9">
        <f>'Income Stt'!G6</f>
        <v>39263</v>
      </c>
      <c r="E6" s="9"/>
      <c r="F6" s="9"/>
    </row>
    <row r="7" spans="3:4" ht="12.75">
      <c r="C7" s="17" t="s">
        <v>4</v>
      </c>
      <c r="D7" s="17" t="s">
        <v>4</v>
      </c>
    </row>
    <row r="9" spans="1:7" ht="20.25" customHeight="1">
      <c r="A9" t="s">
        <v>109</v>
      </c>
      <c r="C9" s="16">
        <v>9702</v>
      </c>
      <c r="D9" s="16">
        <v>43410</v>
      </c>
      <c r="F9" s="37"/>
      <c r="G9" s="38"/>
    </row>
    <row r="10" spans="1:7" ht="20.25" customHeight="1">
      <c r="A10" t="s">
        <v>80</v>
      </c>
      <c r="C10" s="16">
        <v>-34612</v>
      </c>
      <c r="D10" s="16">
        <v>-20324</v>
      </c>
      <c r="F10" s="37"/>
      <c r="G10" s="38"/>
    </row>
    <row r="11" spans="1:7" ht="20.25" customHeight="1">
      <c r="A11" t="s">
        <v>81</v>
      </c>
      <c r="C11" s="18">
        <v>14882</v>
      </c>
      <c r="D11" s="18">
        <v>-15074</v>
      </c>
      <c r="F11" s="37"/>
      <c r="G11" s="38"/>
    </row>
    <row r="12" spans="1:7" ht="20.25" customHeight="1">
      <c r="A12" t="s">
        <v>82</v>
      </c>
      <c r="C12" s="16">
        <f>SUM(C9:C11)</f>
        <v>-10028</v>
      </c>
      <c r="D12" s="16">
        <f>SUM(D9:D11)</f>
        <v>8012</v>
      </c>
      <c r="F12" s="37"/>
      <c r="G12" s="38"/>
    </row>
    <row r="13" spans="1:7" ht="30.75" customHeight="1">
      <c r="A13" t="s">
        <v>83</v>
      </c>
      <c r="C13" s="16">
        <v>-406</v>
      </c>
      <c r="D13" s="16">
        <v>-378</v>
      </c>
      <c r="F13" s="37"/>
      <c r="G13" s="38"/>
    </row>
    <row r="14" spans="1:7" ht="20.25" customHeight="1">
      <c r="A14" t="s">
        <v>85</v>
      </c>
      <c r="C14" s="16">
        <v>52098</v>
      </c>
      <c r="D14" s="16">
        <v>44464</v>
      </c>
      <c r="F14" s="37"/>
      <c r="G14" s="38"/>
    </row>
    <row r="15" spans="1:7" ht="20.25" customHeight="1" thickBot="1">
      <c r="A15" t="s">
        <v>84</v>
      </c>
      <c r="C15" s="25">
        <f>SUM(C12:C14)</f>
        <v>41664</v>
      </c>
      <c r="D15" s="25">
        <f>SUM(D12:D14)</f>
        <v>52098</v>
      </c>
      <c r="F15" s="37"/>
      <c r="G15" s="38"/>
    </row>
    <row r="16" spans="6:7" ht="28.5" customHeight="1" thickTop="1">
      <c r="F16" s="37"/>
      <c r="G16" s="38"/>
    </row>
    <row r="17" spans="1:7" ht="12.75">
      <c r="A17" t="s">
        <v>86</v>
      </c>
      <c r="F17" s="37"/>
      <c r="G17" s="38"/>
    </row>
    <row r="18" spans="3:7" ht="12.75">
      <c r="C18" s="17" t="s">
        <v>31</v>
      </c>
      <c r="D18" s="17" t="s">
        <v>31</v>
      </c>
      <c r="F18" s="37"/>
      <c r="G18" s="38"/>
    </row>
    <row r="19" spans="3:7" ht="12.75">
      <c r="C19" s="9">
        <f>C6</f>
        <v>39629</v>
      </c>
      <c r="D19" s="9">
        <f>D6</f>
        <v>39263</v>
      </c>
      <c r="F19" s="37"/>
      <c r="G19" s="38"/>
    </row>
    <row r="20" spans="3:7" ht="12.75">
      <c r="C20" s="17" t="s">
        <v>4</v>
      </c>
      <c r="D20" s="17" t="s">
        <v>4</v>
      </c>
      <c r="F20" s="37"/>
      <c r="G20" s="38"/>
    </row>
    <row r="21" spans="1:7" ht="12.75">
      <c r="A21" t="s">
        <v>41</v>
      </c>
      <c r="C21" s="16">
        <f>'Balance Sheet'!C22</f>
        <v>21796</v>
      </c>
      <c r="D21" s="16">
        <v>22174</v>
      </c>
      <c r="F21" s="37"/>
      <c r="G21" s="38"/>
    </row>
    <row r="22" spans="1:7" ht="12.75">
      <c r="A22" t="s">
        <v>104</v>
      </c>
      <c r="C22" s="16">
        <f>'Balance Sheet'!C21</f>
        <v>19868</v>
      </c>
      <c r="D22" s="16">
        <v>29924</v>
      </c>
      <c r="F22" s="37"/>
      <c r="G22" s="38"/>
    </row>
    <row r="23" spans="3:7" ht="13.5" thickBot="1">
      <c r="C23" s="19">
        <f>SUM(C21:C22)</f>
        <v>41664</v>
      </c>
      <c r="D23" s="19">
        <f>SUM(D21:D22)</f>
        <v>52098</v>
      </c>
      <c r="F23" s="37"/>
      <c r="G23" s="38"/>
    </row>
    <row r="24" ht="13.5" thickTop="1"/>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2007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 </cp:lastModifiedBy>
  <cp:lastPrinted>2008-08-22T01:40:51Z</cp:lastPrinted>
  <dcterms:created xsi:type="dcterms:W3CDTF">2006-11-03T10:09:35Z</dcterms:created>
  <dcterms:modified xsi:type="dcterms:W3CDTF">2008-08-27T07:36:14Z</dcterms:modified>
  <cp:category/>
  <cp:version/>
  <cp:contentType/>
  <cp:contentStatus/>
</cp:coreProperties>
</file>